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4"/>
  </bookViews>
  <sheets>
    <sheet name="Zał.Nr1" sheetId="1" r:id="rId1"/>
    <sheet name="Zał.Nr2" sheetId="2" r:id="rId2"/>
    <sheet name="Zał.Nr3" sheetId="3" r:id="rId3"/>
    <sheet name="Zał.Nr4" sheetId="4" r:id="rId4"/>
    <sheet name="Zał.Nr5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<sst xmlns="http://schemas.openxmlformats.org/spreadsheetml/2006/main" count="717" uniqueCount="358">
  <si>
    <t>Część równoważąca subwencji ogólnej dla gmin</t>
  </si>
  <si>
    <t>Edukacyjna opieka wychowawcza</t>
  </si>
  <si>
    <t>Pomoc materialna dla uczniów</t>
  </si>
  <si>
    <t>Drogi publiczne powiatowe</t>
  </si>
  <si>
    <t>Dotacje celowe otrzymane z budżetu na finansowanie lub dofinansowanie kosztów realizacji inwestycji i zakupów inwestycyjnych zakładów budżetowych</t>
  </si>
  <si>
    <t>DOCHODY GMINY KAŹMIERZ W 2006r.</t>
  </si>
  <si>
    <t>Zał.Nr 1 do Uchwały Nr IV/20/06 Rady Gminy Kaźmierz z dn 28.12.2006 r.</t>
  </si>
  <si>
    <t xml:space="preserve">Plan dochodów budżetowych na 2006r.               </t>
  </si>
  <si>
    <t>Dochody po zmianach</t>
  </si>
  <si>
    <t>Uzasadnienie</t>
  </si>
  <si>
    <t>Zmniejszenie dofinansowania Aneks Nr 1 z dnia 22.12.2006r. Do Umowy nr GM-5/2006 o udzielenie bezzwrotnej pomocy finansowej zawartej w Poznaniu w dniu 23.05.2005r. Pomiędzy Agencją Nieruchomości Rolnych a Gminą Kaźmierz</t>
  </si>
  <si>
    <t>Dotacja celowa przeznaczona na realizację ustawy z dnia 10.03.2006 r. o zwrocie podatku akcyzowego w cenie oleju napędowego wykorzystywanego do produkcji rolnej przez producentów rolnych (pismo Wojewody Wielkopolskiego znak FB.I-3.3011-654/06 z dnia 27.10.2006 r.)</t>
  </si>
  <si>
    <t>Zmniejszenie dochodów z tytułu dzierżawy polnych obwodów łowieckich</t>
  </si>
  <si>
    <t>Zwiększenie z tytułu sprzedaży działek położonych w Kopaninie (wartość sprzedaży znacznie przekkraczała wartość wyceny)</t>
  </si>
  <si>
    <t>0870</t>
  </si>
  <si>
    <t>Wpływy ze sprzedaży składników majątkowych</t>
  </si>
  <si>
    <t>Zwiększenie dochodów z tytułu podatku od środków transportowych na podstawie wykonania na 30.11.2006 r.</t>
  </si>
  <si>
    <t>Zmniejszenie dochodów z tytułu  podatku od czynności cywilnoprawnych na podstawie otrzymanych sprawozdań z Urzędów Skarbowych za III kwartał 2006r. oraz na podstawie wykonania na 30.11.2006 r.</t>
  </si>
  <si>
    <t>Zmniejszenie dochodów z tytułu odsetek za nieterminowe wpłaty podatków na podstawie wykonania na 30.11.2006 r.</t>
  </si>
  <si>
    <t>Zwiększenie dochodów z tytułu podatku leśnego na podstawie wykonania na 30.11.2006 r.</t>
  </si>
  <si>
    <t>Zwiększenie dochodów z tytułu podatku od spadków i darowizn na podstawie sprawozdań Urzędów Skarbowych za IIII kwartał 2006 r. oraz na podstawie wykonania na 30.11.2006 r.</t>
  </si>
  <si>
    <t>Zwiększenie dochodów z tytułu  podatku od czynności cywilnoprawnych na podstawie otrzymanych sprawozdań z Urzędów Skarbowych za III kwartał 2006r. Oraz wykaonania na 30.11.2006 r.</t>
  </si>
  <si>
    <t>Zwiększenie dochodów z tytułu opłaty skarbowej</t>
  </si>
  <si>
    <t>Zmniejszenie dochodów z tytułu opłaty adiacenckiej i planistycznej</t>
  </si>
  <si>
    <t>Zwiększenie części oświatowej subwencji ogólnej (pisma Ministra Finansów, znak ST5-4822-20g/2006 z dnia 30.10.2006 r., i znak ST5-4822-22g/2006 z dnia 08.11.2006 r.)</t>
  </si>
  <si>
    <r>
      <t>1.</t>
    </r>
    <r>
      <rPr>
        <sz val="8"/>
        <rFont val="Times New Roman CE"/>
        <family val="0"/>
      </rPr>
      <t xml:space="preserve"> Dotacja celowa na sfinansowanie wprowadzenia od 1 września 2006 r. nauczania języka angielskiego w pierwszych klasach szkół podstawowych (pismo Wojewody Wielkopolskiego, znak FB.I-3.3011-620/06 z dnia 27.10.2006r.)  - </t>
    </r>
    <r>
      <rPr>
        <b/>
        <sz val="8"/>
        <rFont val="Times New Roman CE"/>
        <family val="0"/>
      </rPr>
      <t>7.310,00</t>
    </r>
    <r>
      <rPr>
        <sz val="8"/>
        <rFont val="Times New Roman CE"/>
        <family val="0"/>
      </rPr>
      <t xml:space="preserve">                                                                                    </t>
    </r>
    <r>
      <rPr>
        <b/>
        <sz val="8"/>
        <rFont val="Times New Roman CE"/>
        <family val="0"/>
      </rPr>
      <t>2.</t>
    </r>
    <r>
      <rPr>
        <sz val="8"/>
        <rFont val="Times New Roman CE"/>
        <family val="0"/>
      </rPr>
      <t xml:space="preserve"> Dotacja celowa na sfinansowanie wyprawki szkolnej (pismo Wojewody Wielkopolskiego, znak FB.I-3.3011-684/06 z dnia 09.11.2006r.) - </t>
    </r>
    <r>
      <rPr>
        <b/>
        <sz val="8"/>
        <rFont val="Times New Roman CE"/>
        <family val="0"/>
      </rPr>
      <t>99,00</t>
    </r>
  </si>
  <si>
    <t>Zwiększenie dochodów z tytułu opłat za przedszkole</t>
  </si>
  <si>
    <t>Zmniejszenie dochodów z tytułu odsetek za nieterminowe wpłaty za przedszkola na podstawie wykonania na 30.11.2006 r.</t>
  </si>
  <si>
    <r>
      <t>1.</t>
    </r>
    <r>
      <rPr>
        <sz val="8"/>
        <rFont val="Times New Roman CE"/>
        <family val="0"/>
      </rPr>
      <t xml:space="preserve"> Dotacja celowa na sfinansowanie prac komisji kwalifikacyjnych i egzaminacyjnych powołanych do rozpatrzenia wniosków nauczycieli o wyższy stopień awansu zawodowego  (pismo Wojewody Wielkopolskiego, znak FB.I-3.3011-679/06 z dnia 27.10.2006r.)  - </t>
    </r>
    <r>
      <rPr>
        <b/>
        <sz val="8"/>
        <rFont val="Times New Roman CE"/>
        <family val="0"/>
      </rPr>
      <t>310,00</t>
    </r>
    <r>
      <rPr>
        <sz val="8"/>
        <rFont val="Times New Roman CE"/>
        <family val="0"/>
      </rPr>
      <t xml:space="preserve">                                                               </t>
    </r>
    <r>
      <rPr>
        <b/>
        <sz val="8"/>
        <rFont val="Times New Roman CE"/>
        <family val="0"/>
      </rPr>
      <t>2.</t>
    </r>
    <r>
      <rPr>
        <sz val="8"/>
        <rFont val="Times New Roman CE"/>
        <family val="0"/>
      </rPr>
      <t xml:space="preserve"> Zmniejszenie dotacji na dofinansowanie pracodawcom kosztów przygotowania zawodowego młodocianych pracowników (pismo Wojewody Wielkopolskiego, znak FB.I-4.3011-815/06 z dnia 30.11.2006 r.)   - </t>
    </r>
    <r>
      <rPr>
        <b/>
        <sz val="8"/>
        <rFont val="Times New Roman CE"/>
        <family val="0"/>
      </rPr>
      <t>803,00</t>
    </r>
    <r>
      <rPr>
        <sz val="8"/>
        <rFont val="Times New Roman CE"/>
        <family val="0"/>
      </rPr>
      <t xml:space="preserve">                   </t>
    </r>
  </si>
  <si>
    <t>Dotacja celowa na uzupełnienie środków na wypłatę świadczeń rodzinnych (pisma Wojewody Wielkopolskiego, znak FB.I-4.3011-648/06 z dnia 06.11.2006r. i znak FB.I-3.3011-648/06 z dnia 14.11.2006 r.))</t>
  </si>
  <si>
    <t>Dotacja celowa na pomoc pieniężną dla rodzin rolniczych, których gospodarstwa rolne zostały dotknięte suszą w 2006 r. (pisma Wojewody Wielkopolskiego, znak FB.I-3.3011-681/06 z dnia 25.10.2006 r. i znak FB.I-8.3011-823/06 z dn.22.12.2006 r.)</t>
  </si>
  <si>
    <t>Dotacja celowa na pomoc materialną dla uczniów o charaktwrze socjalnym (pismo Wojewody Wielkopolskiego, znak FB.I-3.3011-676/06 z dnia 25.10.2006 r.)</t>
  </si>
  <si>
    <t>WYDATKI GMINY KAŹMIERZ W 2006r.</t>
  </si>
  <si>
    <t>Zał.Nr 2 do Uchwały Nr IV/20/06 Rady Gminy Kaźmierz z dn 28.12.2006 r.</t>
  </si>
  <si>
    <t xml:space="preserve">Plan wydatków budżetowych na 2006r.  </t>
  </si>
  <si>
    <t>PROJEKT</t>
  </si>
  <si>
    <t>Wydatki po zmianach</t>
  </si>
  <si>
    <t>Uchwała nr ______ Rady Gminy Kaźmierz z dn.______</t>
  </si>
  <si>
    <t>Zwiększenie wydatków na konserwację melioracji na terenie gminy Kaźmierz</t>
  </si>
  <si>
    <r>
      <t xml:space="preserve">Sieć wodociągowa Kopanina </t>
    </r>
    <r>
      <rPr>
        <b/>
        <sz val="8"/>
        <rFont val="Times New Roman CE"/>
        <family val="0"/>
      </rPr>
      <t>18.600,00</t>
    </r>
    <r>
      <rPr>
        <sz val="8"/>
        <rFont val="Times New Roman CE"/>
        <family val="0"/>
      </rPr>
      <t xml:space="preserve">                           </t>
    </r>
  </si>
  <si>
    <t xml:space="preserve">Środki na realizację ustawy z dnia 10.03.2006 r. o zwrocie podatku akcyzowego w cenie oleju napędowego wykorzystywanego do produkcji rolnej przez producentów rolnych </t>
  </si>
  <si>
    <t>Zmniejszenie dotacji na remont drogi powiatowej Pólko-Komorowo na podstawie końcowego rozliczenia poniesionych kosztów.</t>
  </si>
  <si>
    <r>
      <t xml:space="preserve">1.Chodnik w Bytyniu </t>
    </r>
    <r>
      <rPr>
        <b/>
        <sz val="8"/>
        <rFont val="Times New Roman CE"/>
        <family val="0"/>
      </rPr>
      <t>16.000,00</t>
    </r>
    <r>
      <rPr>
        <sz val="8"/>
        <rFont val="Times New Roman CE"/>
        <family val="0"/>
      </rPr>
      <t xml:space="preserve">                                                                                         2. Deptak Nowa Wieś - Kaźmierzu </t>
    </r>
    <r>
      <rPr>
        <b/>
        <sz val="8"/>
        <rFont val="Times New Roman CE"/>
        <family val="0"/>
      </rPr>
      <t>23.500,00</t>
    </r>
  </si>
  <si>
    <t>Zwiększenie środków na zakup tabliczek z nazwą ulic</t>
  </si>
  <si>
    <t>Zwiększenie środków na wycene nieruchomości gminnych</t>
  </si>
  <si>
    <t xml:space="preserve">Zwiększenie środków na bieżące utrzymanie Urzędu Gminy </t>
  </si>
  <si>
    <r>
      <t xml:space="preserve">Zakup kserokopiarki </t>
    </r>
    <r>
      <rPr>
        <b/>
        <sz val="8"/>
        <rFont val="Times New Roman CE"/>
        <family val="0"/>
      </rPr>
      <t>17.100,00</t>
    </r>
    <r>
      <rPr>
        <sz val="8"/>
        <rFont val="Times New Roman CE"/>
        <family val="0"/>
      </rPr>
      <t xml:space="preserve"> oraz inny sprzęt </t>
    </r>
    <r>
      <rPr>
        <b/>
        <sz val="8"/>
        <rFont val="Times New Roman CE"/>
        <family val="0"/>
      </rPr>
      <t>8.800,00</t>
    </r>
  </si>
  <si>
    <t>Środki na bieżące wydatki sołectw</t>
  </si>
  <si>
    <t>Środki na budowę świetlicy wiejskiej w Kiączynie</t>
  </si>
  <si>
    <t>Wybory do rad gminy, rad powiatów i sejmików województw, wybory wójtów, burmistrzów i prezydentów miast oraz referenda gminne, powiatowe i wojewódzkie</t>
  </si>
  <si>
    <t>Dotacja dla OSP w Kaźmierzu na zakup sprzętu pożarniczego</t>
  </si>
  <si>
    <t>Zmniejszenie środków na wydatki związane z wypłaceniem diet za udziały w akcjach strażackich</t>
  </si>
  <si>
    <t>Środki na bieżące wydatki jednostek OSP</t>
  </si>
  <si>
    <t>Zmniejszenie środków na składki ubezpieczeniowe</t>
  </si>
  <si>
    <t>Zmniejszenie wydatków na obsługę zadłużenia Gminy</t>
  </si>
  <si>
    <t>Środki na sfinansowanie wyprawki szkolnej</t>
  </si>
  <si>
    <r>
      <t>Zwiększenie środków na wynagrodzenia dla nauczycieli 3</t>
    </r>
    <r>
      <rPr>
        <b/>
        <sz val="8"/>
        <rFont val="Times New Roman CE"/>
        <family val="0"/>
      </rPr>
      <t>0.987,00</t>
    </r>
    <r>
      <rPr>
        <sz val="8"/>
        <rFont val="Times New Roman CE"/>
        <family val="0"/>
      </rPr>
      <t xml:space="preserve"> oraz dotacja celowa na wynagrodzenie nauczycieli języka angielskiego w klasach pierwszych </t>
    </r>
    <r>
      <rPr>
        <b/>
        <sz val="8"/>
        <rFont val="Times New Roman CE"/>
        <family val="0"/>
      </rPr>
      <t>7.310,00</t>
    </r>
  </si>
  <si>
    <t>Modernizacja drogi ewakuacyjnej</t>
  </si>
  <si>
    <t>Korekta odpisu na ZFŚS po przeliczeniu etatów na koniec roku</t>
  </si>
  <si>
    <t>Wyposażenie placu zabaw i zakup mebli w Bytyniu</t>
  </si>
  <si>
    <r>
      <t xml:space="preserve">Zwiększenie środków na wynagrodzenia dla nauczycieli </t>
    </r>
  </si>
  <si>
    <t>Zakup wyparzacza do kuchni przedszkolnej</t>
  </si>
  <si>
    <t>Zakup pomocy naukowych do nowopowstałego budynku Gimnazjum</t>
  </si>
  <si>
    <t>Montaż instalacji dzwonkowej</t>
  </si>
  <si>
    <r>
      <t xml:space="preserve">Kopiarka </t>
    </r>
    <r>
      <rPr>
        <b/>
        <sz val="8"/>
        <rFont val="Times New Roman CE"/>
        <family val="0"/>
      </rPr>
      <t>15.000,00</t>
    </r>
    <r>
      <rPr>
        <sz val="8"/>
        <rFont val="Times New Roman CE"/>
        <family val="0"/>
      </rPr>
      <t xml:space="preserve">, karczer </t>
    </r>
    <r>
      <rPr>
        <b/>
        <sz val="8"/>
        <rFont val="Times New Roman CE"/>
        <family val="0"/>
      </rPr>
      <t>10.000,00</t>
    </r>
    <r>
      <rPr>
        <sz val="8"/>
        <rFont val="Times New Roman CE"/>
        <family val="0"/>
      </rPr>
      <t xml:space="preserve">,meble </t>
    </r>
    <r>
      <rPr>
        <b/>
        <sz val="8"/>
        <rFont val="Times New Roman CE"/>
        <family val="0"/>
      </rPr>
      <t>18.580,00</t>
    </r>
    <r>
      <rPr>
        <sz val="8"/>
        <rFont val="Times New Roman CE"/>
        <family val="0"/>
      </rPr>
      <t xml:space="preserve">,sportech </t>
    </r>
    <r>
      <rPr>
        <b/>
        <sz val="8"/>
        <rFont val="Times New Roman CE"/>
        <family val="0"/>
      </rPr>
      <t>5.600,00</t>
    </r>
    <r>
      <rPr>
        <sz val="8"/>
        <rFont val="Times New Roman CE"/>
        <family val="0"/>
      </rPr>
      <t xml:space="preserve">, rusztowania do mycia </t>
    </r>
    <r>
      <rPr>
        <b/>
        <sz val="8"/>
        <rFont val="Times New Roman CE"/>
        <family val="0"/>
      </rPr>
      <t>5.000,00</t>
    </r>
    <r>
      <rPr>
        <sz val="8"/>
        <rFont val="Times New Roman CE"/>
        <family val="0"/>
      </rPr>
      <t xml:space="preserve">, nagłośnienie </t>
    </r>
    <r>
      <rPr>
        <b/>
        <sz val="8"/>
        <rFont val="Times New Roman CE"/>
        <family val="0"/>
      </rPr>
      <t>4.400,00</t>
    </r>
  </si>
  <si>
    <t>Zwiększenie środków na dowożenie dzieci do szkół</t>
  </si>
  <si>
    <t>Zwiększenie środków na wynagrodzenia dla pracowników GZO</t>
  </si>
  <si>
    <t xml:space="preserve">Środki na sfinansowanie prac komisji kwalifikacyjnych i egzaminacyjnych powołanych do rozpatrzenia wniosków nauczycieli o wyższy stopień awansu zawodowego </t>
  </si>
  <si>
    <t xml:space="preserve">Zmniejszenie środków na dofinansowanie pracodawcom kosztów przygotowania zawodowego młodocianych pracowników </t>
  </si>
  <si>
    <t>Środki na  wypłatę świadczeń rodzinnych oraz ich obsługę</t>
  </si>
  <si>
    <t>Zwiększenie wydatków związanych z zakupami materiałów</t>
  </si>
  <si>
    <t xml:space="preserve">Środki na pomoc pieniężną dla rodzin rolniczych, których gospodarstwa rolne zostały dotknięte suszą w 2006 r. </t>
  </si>
  <si>
    <t>Środki na pomoc materialną dla uczniów o charaktwrze socjalnym</t>
  </si>
  <si>
    <r>
      <t>Budowa studzienek kanalizacyjnych</t>
    </r>
    <r>
      <rPr>
        <b/>
        <sz val="8"/>
        <rFont val="Times New Roman CE"/>
        <family val="0"/>
      </rPr>
      <t xml:space="preserve"> </t>
    </r>
    <r>
      <rPr>
        <sz val="8"/>
        <rFont val="Times New Roman CE"/>
        <family val="0"/>
      </rPr>
      <t xml:space="preserve">w Kaźmierzu przy ul.Gimnazjalnej </t>
    </r>
    <r>
      <rPr>
        <b/>
        <sz val="8"/>
        <rFont val="Times New Roman CE"/>
        <family val="0"/>
      </rPr>
      <t>8.750,00</t>
    </r>
  </si>
  <si>
    <t>Zwiększenie wydatków na konserwację oświetlenia ulicznego</t>
  </si>
  <si>
    <r>
      <t>Zmniejszenie wydatków na oświetlenie w m.Kaźmierz ul.Nowowiejska</t>
    </r>
    <r>
      <rPr>
        <b/>
        <sz val="8"/>
        <rFont val="Times New Roman CE"/>
        <family val="0"/>
      </rPr>
      <t xml:space="preserve">  </t>
    </r>
    <r>
      <rPr>
        <sz val="8"/>
        <rFont val="Times New Roman CE"/>
        <family val="0"/>
      </rPr>
      <t>do kwoty</t>
    </r>
    <r>
      <rPr>
        <b/>
        <sz val="8"/>
        <rFont val="Times New Roman CE"/>
        <family val="0"/>
      </rPr>
      <t xml:space="preserve"> 1.000,00</t>
    </r>
  </si>
  <si>
    <t>Zwiększenie dotacji dla Gminnego Ośrodka Kultury w Kaźmierzu</t>
  </si>
  <si>
    <t>Zwiększenie dotacji dla GminnegoBiblioteki Publicznej w Kaźmierzu</t>
  </si>
  <si>
    <t>Zwiększenie środków na wydatki związane z zakupem sprzętu sportowego</t>
  </si>
  <si>
    <t>Zał.Nr 3 do Uchwały Nr IV/20/06 Rady Gminy Kaźmierz z dn 28.12.2006 r.</t>
  </si>
  <si>
    <t>WYDATKI MAJĄTKOWE GMINY KAŹMIERZ W 2006r.</t>
  </si>
  <si>
    <t>Plan na 2005r.</t>
  </si>
  <si>
    <t>Wykonanie na 30.09.2005r.</t>
  </si>
  <si>
    <t>Plan wydatków budżetowych na 2006r.  Wg zapotrzebowania</t>
  </si>
  <si>
    <t>Plan wydatków budżetowych na 2006r.korekta I</t>
  </si>
  <si>
    <t>Plan wydatków budżetowych na 2005r.</t>
  </si>
  <si>
    <t xml:space="preserve">Plan wydatków majątkowych na 2006r.  </t>
  </si>
  <si>
    <t>Plan wydatków majątkowych na 2006r. po zmianach</t>
  </si>
  <si>
    <t>Wydziały/WPI</t>
  </si>
  <si>
    <t>Wójt</t>
  </si>
  <si>
    <t>Rada Gminy</t>
  </si>
  <si>
    <t>Korekta 1</t>
  </si>
  <si>
    <r>
      <t>1.</t>
    </r>
    <r>
      <rPr>
        <sz val="8"/>
        <rFont val="Times New Roman CE"/>
        <family val="0"/>
      </rPr>
      <t xml:space="preserve"> Sieć wodociągowa w m.Witkowice </t>
    </r>
    <r>
      <rPr>
        <b/>
        <sz val="8"/>
        <rFont val="Times New Roman CE"/>
        <family val="0"/>
      </rPr>
      <t>298.321,00</t>
    </r>
    <r>
      <rPr>
        <sz val="8"/>
        <rFont val="Times New Roman CE"/>
        <family val="0"/>
      </rPr>
      <t xml:space="preserve">                                                                                                  </t>
    </r>
    <r>
      <rPr>
        <b/>
        <sz val="8"/>
        <rFont val="Times New Roman CE"/>
        <family val="0"/>
      </rPr>
      <t>2</t>
    </r>
    <r>
      <rPr>
        <sz val="8"/>
        <rFont val="Times New Roman CE"/>
        <family val="0"/>
      </rPr>
      <t xml:space="preserve">. Sieć wodociągowa Młodasko-Bytyń </t>
    </r>
    <r>
      <rPr>
        <b/>
        <sz val="8"/>
        <rFont val="Times New Roman CE"/>
        <family val="0"/>
      </rPr>
      <t>140.003,00</t>
    </r>
    <r>
      <rPr>
        <sz val="8"/>
        <rFont val="Times New Roman CE"/>
        <family val="0"/>
      </rPr>
      <t xml:space="preserve">                    </t>
    </r>
    <r>
      <rPr>
        <b/>
        <sz val="8"/>
        <rFont val="Times New Roman CE"/>
        <family val="0"/>
      </rPr>
      <t>3.</t>
    </r>
    <r>
      <rPr>
        <sz val="8"/>
        <rFont val="Times New Roman CE"/>
        <family val="0"/>
      </rPr>
      <t xml:space="preserve"> Sieć wodociągowa ul.Spokojna w Kaźmierzu </t>
    </r>
    <r>
      <rPr>
        <b/>
        <sz val="8"/>
        <rFont val="Times New Roman CE"/>
        <family val="0"/>
      </rPr>
      <t>900,00</t>
    </r>
    <r>
      <rPr>
        <sz val="8"/>
        <rFont val="Times New Roman CE"/>
        <family val="0"/>
      </rPr>
      <t xml:space="preserve">                                                                                     </t>
    </r>
    <r>
      <rPr>
        <b/>
        <sz val="8"/>
        <rFont val="Times New Roman CE"/>
        <family val="0"/>
      </rPr>
      <t>4.</t>
    </r>
    <r>
      <rPr>
        <sz val="8"/>
        <rFont val="Times New Roman CE"/>
        <family val="0"/>
      </rPr>
      <t xml:space="preserve"> Sieć wodociągowa ul.Polna - Reja Kaźmierz </t>
    </r>
    <r>
      <rPr>
        <b/>
        <sz val="8"/>
        <rFont val="Times New Roman CE"/>
        <family val="0"/>
      </rPr>
      <t>48.328,00</t>
    </r>
    <r>
      <rPr>
        <sz val="8"/>
        <rFont val="Times New Roman CE"/>
        <family val="0"/>
      </rPr>
      <t xml:space="preserve">                                                                                 </t>
    </r>
    <r>
      <rPr>
        <b/>
        <sz val="8"/>
        <rFont val="Times New Roman CE"/>
        <family val="0"/>
      </rPr>
      <t>5.</t>
    </r>
    <r>
      <rPr>
        <sz val="8"/>
        <rFont val="Times New Roman CE"/>
        <family val="0"/>
      </rPr>
      <t xml:space="preserve"> Sieć wodociągowa ul.Szkolna Kaźmierz </t>
    </r>
    <r>
      <rPr>
        <b/>
        <sz val="8"/>
        <rFont val="Times New Roman CE"/>
        <family val="0"/>
      </rPr>
      <t>0,00</t>
    </r>
    <r>
      <rPr>
        <sz val="8"/>
        <rFont val="Times New Roman CE"/>
        <family val="0"/>
      </rPr>
      <t xml:space="preserve">               </t>
    </r>
    <r>
      <rPr>
        <b/>
        <sz val="8"/>
        <rFont val="Times New Roman CE"/>
        <family val="0"/>
      </rPr>
      <t xml:space="preserve"> 6.</t>
    </r>
    <r>
      <rPr>
        <sz val="8"/>
        <rFont val="Times New Roman CE"/>
        <family val="0"/>
      </rPr>
      <t xml:space="preserve"> Sieć wodociągowa Radzyny </t>
    </r>
    <r>
      <rPr>
        <b/>
        <sz val="8"/>
        <rFont val="Times New Roman CE"/>
        <family val="0"/>
      </rPr>
      <t>25.000,00</t>
    </r>
    <r>
      <rPr>
        <sz val="8"/>
        <rFont val="Times New Roman CE"/>
        <family val="0"/>
      </rPr>
      <t xml:space="preserve">                                      </t>
    </r>
    <r>
      <rPr>
        <b/>
        <sz val="8"/>
        <rFont val="Times New Roman CE"/>
        <family val="0"/>
      </rPr>
      <t xml:space="preserve"> 7</t>
    </r>
    <r>
      <rPr>
        <sz val="8"/>
        <rFont val="Times New Roman CE"/>
        <family val="0"/>
      </rPr>
      <t xml:space="preserve">. Sieć wodociągowa Pólko </t>
    </r>
    <r>
      <rPr>
        <b/>
        <sz val="8"/>
        <rFont val="Times New Roman CE"/>
        <family val="0"/>
      </rPr>
      <t>15.250,00</t>
    </r>
    <r>
      <rPr>
        <sz val="8"/>
        <rFont val="Times New Roman CE"/>
        <family val="0"/>
      </rPr>
      <t xml:space="preserve">                                             </t>
    </r>
    <r>
      <rPr>
        <b/>
        <sz val="8"/>
        <rFont val="Times New Roman CE"/>
        <family val="0"/>
      </rPr>
      <t>8.</t>
    </r>
    <r>
      <rPr>
        <sz val="8"/>
        <rFont val="Times New Roman CE"/>
        <family val="0"/>
      </rPr>
      <t xml:space="preserve"> SUW Gaj Wielki </t>
    </r>
    <r>
      <rPr>
        <b/>
        <sz val="8"/>
        <rFont val="Times New Roman CE"/>
        <family val="0"/>
      </rPr>
      <t>0,00</t>
    </r>
    <r>
      <rPr>
        <sz val="8"/>
        <rFont val="Times New Roman CE"/>
        <family val="0"/>
      </rPr>
      <t xml:space="preserve">                                                                                                                       </t>
    </r>
  </si>
  <si>
    <r>
      <t>9.</t>
    </r>
    <r>
      <rPr>
        <sz val="8"/>
        <rFont val="Times New Roman CE"/>
        <family val="0"/>
      </rPr>
      <t xml:space="preserve"> Sieć wodociągowa Młodasko ul.Dojazdowa </t>
    </r>
    <r>
      <rPr>
        <b/>
        <sz val="8"/>
        <rFont val="Times New Roman CE"/>
        <family val="0"/>
      </rPr>
      <t xml:space="preserve">10.000,00 </t>
    </r>
    <r>
      <rPr>
        <sz val="8"/>
        <rFont val="Times New Roman CE"/>
        <family val="0"/>
      </rPr>
      <t xml:space="preserve">                                                                                       </t>
    </r>
    <r>
      <rPr>
        <b/>
        <sz val="8"/>
        <rFont val="Times New Roman CE"/>
        <family val="0"/>
      </rPr>
      <t>10.</t>
    </r>
    <r>
      <rPr>
        <sz val="8"/>
        <rFont val="Times New Roman CE"/>
        <family val="0"/>
      </rPr>
      <t xml:space="preserve"> Sieć wodociągowa Młodasko ul.Prosta</t>
    </r>
    <r>
      <rPr>
        <b/>
        <sz val="8"/>
        <rFont val="Times New Roman CE"/>
        <family val="0"/>
      </rPr>
      <t xml:space="preserve"> 4.700,00    </t>
    </r>
    <r>
      <rPr>
        <sz val="8"/>
        <rFont val="Times New Roman CE"/>
        <family val="0"/>
      </rPr>
      <t xml:space="preserve">                                                                                                  </t>
    </r>
    <r>
      <rPr>
        <b/>
        <sz val="8"/>
        <rFont val="Times New Roman CE"/>
        <family val="0"/>
      </rPr>
      <t>11.</t>
    </r>
    <r>
      <rPr>
        <sz val="8"/>
        <rFont val="Times New Roman CE"/>
        <family val="0"/>
      </rPr>
      <t xml:space="preserve"> Sieć wodociągowa Młodasko</t>
    </r>
    <r>
      <rPr>
        <b/>
        <sz val="8"/>
        <rFont val="Times New Roman CE"/>
        <family val="0"/>
      </rPr>
      <t xml:space="preserve"> 772,00</t>
    </r>
    <r>
      <rPr>
        <sz val="8"/>
        <rFont val="Times New Roman CE"/>
        <family val="0"/>
      </rPr>
      <t xml:space="preserve">                             </t>
    </r>
    <r>
      <rPr>
        <b/>
        <sz val="8"/>
        <rFont val="Times New Roman CE"/>
        <family val="0"/>
      </rPr>
      <t>12.</t>
    </r>
    <r>
      <rPr>
        <sz val="8"/>
        <rFont val="Times New Roman CE"/>
        <family val="0"/>
      </rPr>
      <t xml:space="preserve"> Sieć wodociągowa Kaźmierz ul.Ładna</t>
    </r>
    <r>
      <rPr>
        <b/>
        <sz val="8"/>
        <rFont val="Times New Roman CE"/>
        <family val="0"/>
      </rPr>
      <t xml:space="preserve"> 5.000,00</t>
    </r>
    <r>
      <rPr>
        <sz val="8"/>
        <rFont val="Times New Roman CE"/>
        <family val="0"/>
      </rPr>
      <t xml:space="preserve"> </t>
    </r>
    <r>
      <rPr>
        <b/>
        <sz val="8"/>
        <rFont val="Times New Roman CE"/>
        <family val="0"/>
      </rPr>
      <t>13.</t>
    </r>
    <r>
      <rPr>
        <sz val="8"/>
        <rFont val="Times New Roman CE"/>
        <family val="0"/>
      </rPr>
      <t xml:space="preserve"> Sieć wodociągowa Kaźmierz ul.Gołębia </t>
    </r>
    <r>
      <rPr>
        <b/>
        <sz val="8"/>
        <rFont val="Times New Roman CE"/>
        <family val="0"/>
      </rPr>
      <t>3.500,00  14.</t>
    </r>
    <r>
      <rPr>
        <sz val="8"/>
        <rFont val="Times New Roman CE"/>
        <family val="0"/>
      </rPr>
      <t xml:space="preserve"> Sieć wodociągowa Kopanina </t>
    </r>
    <r>
      <rPr>
        <b/>
        <sz val="8"/>
        <color indexed="12"/>
        <rFont val="Times New Roman CE"/>
        <family val="0"/>
      </rPr>
      <t>18.600,00</t>
    </r>
    <r>
      <rPr>
        <sz val="8"/>
        <rFont val="Times New Roman CE"/>
        <family val="0"/>
      </rPr>
      <t xml:space="preserve">                           </t>
    </r>
  </si>
  <si>
    <t>Budowa chodnika przy drodze powiatowej w miejscowości Gaj Wielki</t>
  </si>
  <si>
    <r>
      <t xml:space="preserve">1. Droga dojazdowa do gruntów rolnych Kaźmierz-Kopanina  (ul.Wiśniowa) </t>
    </r>
    <r>
      <rPr>
        <b/>
        <sz val="8"/>
        <rFont val="Times New Roman CE"/>
        <family val="0"/>
      </rPr>
      <t>236.352,00</t>
    </r>
    <r>
      <rPr>
        <sz val="8"/>
        <rFont val="Times New Roman CE"/>
        <family val="1"/>
      </rPr>
      <t xml:space="preserve">                                    2.Chodnik w Bytyniu </t>
    </r>
    <r>
      <rPr>
        <b/>
        <sz val="8"/>
        <rFont val="Times New Roman CE"/>
        <family val="0"/>
      </rPr>
      <t xml:space="preserve">16.000,00                                                                                  3. </t>
    </r>
    <r>
      <rPr>
        <sz val="8"/>
        <rFont val="Times New Roman CE"/>
        <family val="0"/>
      </rPr>
      <t>Deptak Nowa Wieś - Kaźmierzu</t>
    </r>
    <r>
      <rPr>
        <b/>
        <sz val="8"/>
        <rFont val="Times New Roman CE"/>
        <family val="0"/>
      </rPr>
      <t xml:space="preserve"> 23.500,00</t>
    </r>
  </si>
  <si>
    <t>Usługi geodezyjne i urbanistyczne</t>
  </si>
  <si>
    <r>
      <t>1</t>
    </r>
    <r>
      <rPr>
        <sz val="8"/>
        <rFont val="Times New Roman CE"/>
        <family val="1"/>
      </rPr>
      <t xml:space="preserve">. Zakupu sprzętu komputerowego </t>
    </r>
    <r>
      <rPr>
        <b/>
        <sz val="8"/>
        <rFont val="Times New Roman CE"/>
        <family val="0"/>
      </rPr>
      <t>15.372,00</t>
    </r>
    <r>
      <rPr>
        <sz val="8"/>
        <rFont val="Times New Roman CE"/>
        <family val="1"/>
      </rPr>
      <t xml:space="preserve">                    </t>
    </r>
    <r>
      <rPr>
        <b/>
        <sz val="8"/>
        <rFont val="Times New Roman CE"/>
        <family val="0"/>
      </rPr>
      <t xml:space="preserve">2. </t>
    </r>
    <r>
      <rPr>
        <sz val="8"/>
        <rFont val="Times New Roman CE"/>
        <family val="1"/>
      </rPr>
      <t xml:space="preserve">Zakup kserokopiarki </t>
    </r>
    <r>
      <rPr>
        <b/>
        <sz val="8"/>
        <rFont val="Times New Roman CE"/>
        <family val="0"/>
      </rPr>
      <t>17.100,00</t>
    </r>
    <r>
      <rPr>
        <sz val="8"/>
        <rFont val="Times New Roman CE"/>
        <family val="1"/>
      </rPr>
      <t xml:space="preserve">                                      </t>
    </r>
    <r>
      <rPr>
        <b/>
        <sz val="8"/>
        <rFont val="Times New Roman CE"/>
        <family val="0"/>
      </rPr>
      <t>3</t>
    </r>
    <r>
      <rPr>
        <sz val="8"/>
        <rFont val="Times New Roman CE"/>
        <family val="1"/>
      </rPr>
      <t xml:space="preserve">. Inny sprzęt  </t>
    </r>
    <r>
      <rPr>
        <b/>
        <sz val="8"/>
        <rFont val="Times New Roman CE"/>
        <family val="0"/>
      </rPr>
      <t>8.800,00</t>
    </r>
    <r>
      <rPr>
        <sz val="8"/>
        <rFont val="Times New Roman CE"/>
        <family val="1"/>
      </rPr>
      <t xml:space="preserve"> </t>
    </r>
  </si>
  <si>
    <t>Budowa świetlicy wiejskiej w Kiączynie</t>
  </si>
  <si>
    <t>Budowa gimnazjum wraz z salą gimnastyczną w Kaźmierzu</t>
  </si>
  <si>
    <t>Wydatki na pomoc finansową udzielaną między jednostkami samorządu terytorialnego na dofinansowanie własnych zadań bieżących</t>
  </si>
  <si>
    <t xml:space="preserve">Pomoc finansowa Gminy Kaźmierz dla Szpitala Powiatowego w Szamotułach na zakup tomografu komputerowego </t>
  </si>
  <si>
    <r>
      <t>1.</t>
    </r>
    <r>
      <rPr>
        <sz val="8"/>
        <rFont val="Times New Roman CE"/>
        <family val="0"/>
      </rPr>
      <t xml:space="preserve"> Sieć kanalizacyjna w Piersku </t>
    </r>
    <r>
      <rPr>
        <b/>
        <sz val="8"/>
        <rFont val="Times New Roman CE"/>
        <family val="0"/>
      </rPr>
      <t>0,00</t>
    </r>
    <r>
      <rPr>
        <sz val="8"/>
        <rFont val="Times New Roman CE"/>
        <family val="0"/>
      </rPr>
      <t xml:space="preserve">                                                                                             </t>
    </r>
    <r>
      <rPr>
        <b/>
        <sz val="8"/>
        <rFont val="Times New Roman CE"/>
        <family val="0"/>
      </rPr>
      <t>2.</t>
    </r>
    <r>
      <rPr>
        <sz val="8"/>
        <rFont val="Times New Roman CE"/>
        <family val="0"/>
      </rPr>
      <t xml:space="preserve"> Sieci kanalizacyjnej w Kaźmierzu ul.Spokojna </t>
    </r>
    <r>
      <rPr>
        <b/>
        <sz val="8"/>
        <rFont val="Times New Roman CE"/>
        <family val="0"/>
      </rPr>
      <t xml:space="preserve">2.300,00 </t>
    </r>
    <r>
      <rPr>
        <sz val="8"/>
        <rFont val="Times New Roman CE"/>
        <family val="0"/>
      </rPr>
      <t xml:space="preserve">                                                                                                                    </t>
    </r>
    <r>
      <rPr>
        <b/>
        <sz val="8"/>
        <rFont val="Times New Roman CE"/>
        <family val="0"/>
      </rPr>
      <t>3.</t>
    </r>
    <r>
      <rPr>
        <sz val="8"/>
        <rFont val="Times New Roman CE"/>
        <family val="0"/>
      </rPr>
      <t xml:space="preserve"> Sieć kanalizacyjna Kaźmierz ul.Poznańska </t>
    </r>
    <r>
      <rPr>
        <b/>
        <sz val="8"/>
        <rFont val="Times New Roman CE"/>
        <family val="0"/>
      </rPr>
      <t xml:space="preserve">2.800,00   </t>
    </r>
    <r>
      <rPr>
        <sz val="8"/>
        <rFont val="Times New Roman CE"/>
        <family val="0"/>
      </rPr>
      <t xml:space="preserve">                                                                                                            </t>
    </r>
    <r>
      <rPr>
        <b/>
        <sz val="8"/>
        <rFont val="Times New Roman CE"/>
        <family val="0"/>
      </rPr>
      <t xml:space="preserve"> 4.</t>
    </r>
    <r>
      <rPr>
        <sz val="8"/>
        <rFont val="Times New Roman CE"/>
        <family val="0"/>
      </rPr>
      <t xml:space="preserve"> Sieć kanalizacyjna Kaźmierz ul.Radosna </t>
    </r>
    <r>
      <rPr>
        <b/>
        <sz val="8"/>
        <rFont val="Times New Roman CE"/>
        <family val="0"/>
      </rPr>
      <t>12.836,00                                                                                       5.</t>
    </r>
    <r>
      <rPr>
        <sz val="8"/>
        <rFont val="Times New Roman CE"/>
        <family val="0"/>
      </rPr>
      <t>Sieć kanalizacyjna Kaźmierz ul.Gołębia</t>
    </r>
    <r>
      <rPr>
        <b/>
        <sz val="8"/>
        <rFont val="Times New Roman CE"/>
        <family val="0"/>
      </rPr>
      <t xml:space="preserve"> 9.000,00                                                                            6.</t>
    </r>
    <r>
      <rPr>
        <sz val="8"/>
        <rFont val="Times New Roman CE"/>
        <family val="0"/>
      </rPr>
      <t>Sieć kanalizacyjna Kaźmierz ul.Ładna</t>
    </r>
    <r>
      <rPr>
        <b/>
        <sz val="8"/>
        <rFont val="Times New Roman CE"/>
        <family val="0"/>
      </rPr>
      <t xml:space="preserve"> 11.000,00                                                                                          7. </t>
    </r>
    <r>
      <rPr>
        <sz val="8"/>
        <rFont val="Times New Roman CE"/>
        <family val="0"/>
      </rPr>
      <t>Budowa studzienek kanalizacyjnych  Kaźmierz ul.Gimnazjalna</t>
    </r>
    <r>
      <rPr>
        <b/>
        <sz val="8"/>
        <rFont val="Times New Roman CE"/>
        <family val="0"/>
      </rPr>
      <t xml:space="preserve"> 8.750,00</t>
    </r>
  </si>
  <si>
    <r>
      <t>1.</t>
    </r>
    <r>
      <rPr>
        <sz val="8"/>
        <rFont val="Times New Roman CE"/>
        <family val="0"/>
      </rPr>
      <t xml:space="preserve"> Zmiana systemu oświetlenia na terenie gminy </t>
    </r>
    <r>
      <rPr>
        <b/>
        <sz val="8"/>
        <rFont val="Times New Roman CE"/>
        <family val="0"/>
      </rPr>
      <t xml:space="preserve">9.638,00                                                                               2. </t>
    </r>
    <r>
      <rPr>
        <sz val="8"/>
        <rFont val="Times New Roman CE"/>
        <family val="0"/>
      </rPr>
      <t xml:space="preserve">Przebudowa linii NN Kaźmierz ul.Polna </t>
    </r>
    <r>
      <rPr>
        <b/>
        <sz val="8"/>
        <rFont val="Times New Roman CE"/>
        <family val="0"/>
      </rPr>
      <t>20.000,00                                                                                      3</t>
    </r>
    <r>
      <rPr>
        <sz val="8"/>
        <rFont val="Times New Roman CE"/>
        <family val="0"/>
      </rPr>
      <t xml:space="preserve">. Oświetlenie w m.Gaj Wielki </t>
    </r>
    <r>
      <rPr>
        <b/>
        <sz val="8"/>
        <rFont val="Times New Roman CE"/>
        <family val="0"/>
      </rPr>
      <t xml:space="preserve">29.500,00                                                                                 4. </t>
    </r>
    <r>
      <rPr>
        <sz val="8"/>
        <rFont val="Times New Roman CE"/>
        <family val="0"/>
      </rPr>
      <t xml:space="preserve">Oświetlenie w m.Kaźmierz ul.Nowowiejska </t>
    </r>
    <r>
      <rPr>
        <b/>
        <sz val="8"/>
        <rFont val="Times New Roman CE"/>
        <family val="0"/>
      </rPr>
      <t>1.000,00</t>
    </r>
  </si>
  <si>
    <t xml:space="preserve">Sieć gazowa na terenie gminy </t>
  </si>
  <si>
    <t>Zał.Nr 4 do Uchwały Nr IV/20/06 Rady Gminy Kaźmierz z dn 28.12.2006 r.</t>
  </si>
  <si>
    <t>PLAN PRZYCHODÓW I WYDATKÓW ZAKŁADU USŁUG  KOMUNALNYCH W KAŹMIERZU W 2006r.</t>
  </si>
  <si>
    <t>Zmiana</t>
  </si>
  <si>
    <t>Przychody po zmianach</t>
  </si>
  <si>
    <t xml:space="preserve">Uzasadnienie </t>
  </si>
  <si>
    <t>Zwiększenie przychodów z tytułu wybudowania nowych odcinków sieci wodociągowych</t>
  </si>
  <si>
    <t>Zwiększenie wydatków na zakup materiałów potrzebnych do utrzymywania, konserwowania i remontowania sieci wodociągowych</t>
  </si>
  <si>
    <t>Zmniejszenie dotacji z uwagi na zmianę stawki dopłaty od 01.04.2006r z 0,16 PLN na 0,10 PLN</t>
  </si>
  <si>
    <t>Zwiększenie przychodów z tytułu świadczonych usług</t>
  </si>
  <si>
    <t>Zwiększenie wydatków związanych z bieżącym utrzymaniem sieci kanalizacyjnych i oczyszczalni ścieków</t>
  </si>
  <si>
    <t>Zwiększenie dotacji z uwagi na wzrost ilości ścieków dopływających i dowożonych do oczyszczalni ścieków</t>
  </si>
  <si>
    <t>Zał.Nr 5 do Uchwały Nr IV/20/06 Rady Gminy Kaźmierz z dn 28.12.2006 r.</t>
  </si>
  <si>
    <t>2003/2004</t>
  </si>
  <si>
    <t>2004-2006</t>
  </si>
  <si>
    <t>2006-2008</t>
  </si>
  <si>
    <t>Sieć wodociągowa od m.Młodasko do m.Bytyń</t>
  </si>
  <si>
    <t>Sieć wodociągowa Witkowice</t>
  </si>
  <si>
    <t>2005-2006</t>
  </si>
  <si>
    <t>2004-2008</t>
  </si>
  <si>
    <t>?</t>
  </si>
  <si>
    <t>2008-2013</t>
  </si>
  <si>
    <t>Budowa ścieżek chodników Gaj Wielki, Sokolniki Wielkie, Bytyń ul.Bursztynowa, Kaźmierz ul.Dworcowa</t>
  </si>
  <si>
    <t>2005-2009</t>
  </si>
  <si>
    <t>Koszt Gimnazjum</t>
  </si>
  <si>
    <t>wydatki 2003r</t>
  </si>
  <si>
    <t>wydatki 2004r</t>
  </si>
  <si>
    <t>projekt stacji gazowej</t>
  </si>
  <si>
    <t>nadzorca budowy</t>
  </si>
  <si>
    <t>roboty budowlane</t>
  </si>
  <si>
    <t>przyłącza</t>
  </si>
  <si>
    <t>komputery</t>
  </si>
  <si>
    <t>projekt podłogi</t>
  </si>
  <si>
    <t>zabezpieczenie umowy</t>
  </si>
  <si>
    <t>warunki techniczne</t>
  </si>
  <si>
    <t>dziennik budowy</t>
  </si>
  <si>
    <t>środki własne</t>
  </si>
  <si>
    <t>ZPORR</t>
  </si>
  <si>
    <t>Budżet</t>
  </si>
  <si>
    <t>kredyt</t>
  </si>
  <si>
    <t>Świadczenia rodzinne, zaliczka alimentacyjna oraz składki na ubezpieczenia emerytalne i rentowe z ubezpieczenia społecznego</t>
  </si>
  <si>
    <t>Zasiłki i pomoc w naturze oraz składki na ubezpieczenia emerytalne i rentowe</t>
  </si>
  <si>
    <t>Dotacja celowa na pomoc finansową udzielaną między jednostkami samorządu terytorialnego na dofinansowanie własnych zadań bieżących</t>
  </si>
  <si>
    <t>Wydatki na pomoc finansową  udzielaną między jednistkami samorządu terytorialnego na dofinansowanie własnych zadań inwestycyjnych i zakupów inwestycyjnych.</t>
  </si>
  <si>
    <t>Inne formy pomocy dla uczniów</t>
  </si>
  <si>
    <t>Zakup usług dostępu do sieci Internet</t>
  </si>
  <si>
    <t>Rózne opłaty i składki</t>
  </si>
  <si>
    <t>Oddziały przedszkolne w szkołach podstawowych</t>
  </si>
  <si>
    <t>Wydatki na pomoc finansową udzielaną między jednostkami samorządu terytorialnego na dofinansowanie własnych zadań inwestycyjnych i zakupów inwestycyjnych</t>
  </si>
  <si>
    <t>Zakup usług przez jednostki samorządu terytorialnego od innych jednostek samorządu terytorialnego</t>
  </si>
  <si>
    <t>2007-2010</t>
  </si>
  <si>
    <t>2007-2008</t>
  </si>
  <si>
    <t>Dz</t>
  </si>
  <si>
    <t>Rozdz</t>
  </si>
  <si>
    <t>§</t>
  </si>
  <si>
    <t>Treść</t>
  </si>
  <si>
    <t>Zmiany</t>
  </si>
  <si>
    <t>020</t>
  </si>
  <si>
    <t>Leśnictwo</t>
  </si>
  <si>
    <t>02095</t>
  </si>
  <si>
    <t>Pozostała działalność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</si>
  <si>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</si>
  <si>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</si>
  <si>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Wytwarzanie i zaopatrywanie w energię elektryczną, gaz i wodę</t>
  </si>
  <si>
    <t>0490</t>
  </si>
  <si>
    <t>Wpływy z innych lokalnych opłat pobieranych przez jednostki samorządu terytorialnego na podstawie odrębnych ustaw</t>
  </si>
  <si>
    <t>Transport i łączność</t>
  </si>
  <si>
    <t>Drogi publiczne gminne</t>
  </si>
  <si>
    <t>Gospodarka mieszkaniowa</t>
  </si>
  <si>
    <t>Gospodarka gruntami i nieruchomościami</t>
  </si>
  <si>
    <t>0470</t>
  </si>
  <si>
    <t>Wpływy z opłat za zarząd, użytkowanie i użytkowanie wieczyste nieruchomości</t>
  </si>
  <si>
    <t>0770</t>
  </si>
  <si>
    <t>Wpłaty z tytułu odpłatnego nabycia prawa własności oraz prawa użytkowania wieczystego nieruchomości</t>
  </si>
  <si>
    <t>0910</t>
  </si>
  <si>
    <t>Odsetki od nieterminowych wpłat z tytułu podatków i opłat</t>
  </si>
  <si>
    <t>0920</t>
  </si>
  <si>
    <t>Pozostałe odsetki</t>
  </si>
  <si>
    <t>Administracja publiczna</t>
  </si>
  <si>
    <t>Urzędy wojewódzkie</t>
  </si>
  <si>
    <t>Dotacje celowe otrzymane z budżetu państwa na realizację zadań bieżących z zakresu administracji rządowej oraz innych zadań zleconych gminie ustawami</t>
  </si>
  <si>
    <t>Urzędy gmin</t>
  </si>
  <si>
    <t>0690</t>
  </si>
  <si>
    <t>Wpływy z różnych opłat</t>
  </si>
  <si>
    <t>Bezpieczeństwo publiczne i ochrona przeciwpożarowa</t>
  </si>
  <si>
    <t>Obrona cywilna</t>
  </si>
  <si>
    <t>Dochody od osób prawnych, od osób fizycznych i od innych jednostek nieposiadających osobowości prawnej oraz wydatki związane z ich poborem</t>
  </si>
  <si>
    <t>Wpływy z podatku dochodowego od osób fizycznych</t>
  </si>
  <si>
    <t>0350</t>
  </si>
  <si>
    <t>Podatek od działalności gospodarczej osób fizycznych, opłacany w formie karty podatkowej</t>
  </si>
  <si>
    <t>Wpływ z podatku rolnego, podatku leśnego, podatku od czynności cywilnoprawnych, podatków i opłat lokalnych od osób prawnych i innych jednostek organizacyjnych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</si>
  <si>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</si>
  <si>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</si>
  <si>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</si>
  <si>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</si>
  <si>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</si>
  <si>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</si>
  <si>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</si>
  <si>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</si>
  <si>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</si>
  <si>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</si>
  <si>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Wpływ z podatku rolnego, podatku leśnego, podatku od czynności cywilnoprawnych, podatku od spadków i darowizn, podatku od czynności cywilnoprawnych oraz podatków i opłat lokalnych od osób fizycznych</t>
  </si>
  <si>
    <t>0360</t>
  </si>
  <si>
    <t>Podatek od spadków i darowizn</t>
  </si>
  <si>
    <t>0370</t>
  </si>
  <si>
    <t>Podatek od posiadania psów</t>
  </si>
  <si>
    <t>0430</t>
  </si>
  <si>
    <t>Wpływy z opłaty targowej</t>
  </si>
  <si>
    <t>0450</t>
  </si>
  <si>
    <t>Wpływy z opłaty administracyjnej za czynności urzędowe</t>
  </si>
  <si>
    <t>Wpływy z innych opłat stanowiących dochody jednostek samorządu terytorialnego na podstawie ustaw</t>
  </si>
  <si>
    <t>0410</t>
  </si>
  <si>
    <t>Wpływy z opłaty skarbowej</t>
  </si>
  <si>
    <t>0460</t>
  </si>
  <si>
    <t>Wpływy z opłaty eksploatacyjnej</t>
  </si>
  <si>
    <t>0480</t>
  </si>
  <si>
    <t>Wpływy z opłat za zezwolenie na sprzedaż alkoholu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</si>
  <si>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</si>
  <si>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</si>
  <si>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</si>
  <si>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</si>
  <si>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</si>
  <si>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</si>
  <si>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>Część oświatowa subwencji ogólnej dla samorządu terytorialnego</t>
  </si>
  <si>
    <t>Subwencje ogólne z budżetu państwa</t>
  </si>
  <si>
    <t>Część wyrównawcza subwencji ogólnej dla gmin</t>
  </si>
  <si>
    <t>Różne rozliczenia finansowe</t>
  </si>
  <si>
    <t>Oświata i wychowanie</t>
  </si>
  <si>
    <t>Szkoły podstawowe</t>
  </si>
  <si>
    <t xml:space="preserve">Przedszkola </t>
  </si>
  <si>
    <t>0830</t>
  </si>
  <si>
    <t>Wpływy z usług</t>
  </si>
  <si>
    <t>Gimnazja</t>
  </si>
  <si>
    <t>Środki na dofinasowanie własnych inwestycji gmin pozyskane z innych źródeł</t>
  </si>
  <si>
    <t>Dotacje celowe otrzymane z budżetu państwa na realizację inwestycji i zakupów inwestycyjnych własnych gmin</t>
  </si>
  <si>
    <t>Dowożenie uczniów</t>
  </si>
  <si>
    <t>0970</t>
  </si>
  <si>
    <t>Wpływy z różnych dochodów</t>
  </si>
  <si>
    <t>Zespoły obsługi ekonomiczno-administracyjnej szkół</t>
  </si>
  <si>
    <t>Pomoc społeczna</t>
  </si>
  <si>
    <t>Składki na ubezpieczenie zdrowotne opłacane za osoby pobierające niektóre świadczenia z pomocy społecznej oraz niektóre świadczenia rodzinne</t>
  </si>
  <si>
    <t>Dotacje celowe przekazane z budżetu państwa na realizację własnych zadań bieżących gmin</t>
  </si>
  <si>
    <t>Ośrodki pomocy społecznej</t>
  </si>
  <si>
    <t>Usuwanie skutków klęsk żywiołowych</t>
  </si>
  <si>
    <t>Gospodarka komunalna i ochrona środowiska</t>
  </si>
  <si>
    <t>Gospodarka ściekowa i ochrona wód</t>
  </si>
  <si>
    <t>OGÓŁEM</t>
  </si>
  <si>
    <t>Rozdz.</t>
  </si>
  <si>
    <t>010</t>
  </si>
  <si>
    <t>Rolnictwo i łowiectwo</t>
  </si>
  <si>
    <t>01008</t>
  </si>
  <si>
    <t>Melioracje wodne</t>
  </si>
  <si>
    <t>Zakup materiałów i wyposażenia</t>
  </si>
  <si>
    <t>Zakup usług remontowych</t>
  </si>
  <si>
    <t>Zakup usług pozostałych</t>
  </si>
  <si>
    <t>01010</t>
  </si>
  <si>
    <t>Infrastruktura wodociągowa i sanitacji wsi</t>
  </si>
  <si>
    <t>Wydatki inwestycyjne jednostek budżetowych</t>
  </si>
  <si>
    <t>01022</t>
  </si>
  <si>
    <t>Zwalczanie chorób zakaźnych zwierząt oraz badania monitoringowe pozostałości chemicznych i biologicznych w tkankach zwierząt i produktach pochodzenia zwierzęcego</t>
  </si>
  <si>
    <t>01030</t>
  </si>
  <si>
    <t>Izby rolnicze</t>
  </si>
  <si>
    <t>Wpłaty gmin na rzecz izb rolniczych w wysokości 2% uzyskanych wpływów z podatku rolnego</t>
  </si>
  <si>
    <t>01095</t>
  </si>
  <si>
    <t xml:space="preserve">Różne jednostki obsługi gospodarki mieszkaniowej </t>
  </si>
  <si>
    <t xml:space="preserve">Dotacja przedmiotowa z budżetu dla zakładu budżetowego </t>
  </si>
  <si>
    <t>Przebudowa płyty Rynku w Kaźmierzu</t>
  </si>
  <si>
    <t>Opracowania geodezyjne i kartograficzne</t>
  </si>
  <si>
    <t>Wynagrodzenia osobowe pracowników</t>
  </si>
  <si>
    <t>Składki na ubezpieczenie społeczne</t>
  </si>
  <si>
    <t>Rady gmin</t>
  </si>
  <si>
    <t>Różne wydatki na rzecz osób fizycznych</t>
  </si>
  <si>
    <t>Podróże służbowe krajowe</t>
  </si>
  <si>
    <t>Podróże służbowe zagraniczna</t>
  </si>
  <si>
    <t>Nagrody i wydatki osobowe nie zaliczone do wynagrodzeń</t>
  </si>
  <si>
    <t>Dodatkowe wynagrodzenia roczne</t>
  </si>
  <si>
    <t>Składki na Fundusz Pracy</t>
  </si>
  <si>
    <t>Zakup energii</t>
  </si>
  <si>
    <t>Różne opłaty i składki</t>
  </si>
  <si>
    <t>Odpisy na zakładowy fundusz świadczeń socjalnych</t>
  </si>
  <si>
    <t xml:space="preserve">Zakup usług remontowych </t>
  </si>
  <si>
    <t>Urzędy naczelnych organów władzy państwowej, kontroli i ochrony prawa oraz sądownictwa</t>
  </si>
  <si>
    <t xml:space="preserve">Urzędy naczelnych organów władzy państwowej, kontroli i ochrony prawa </t>
  </si>
  <si>
    <t>Jednostki terenowe Policji</t>
  </si>
  <si>
    <t>Ochotnicze straże pożarne</t>
  </si>
  <si>
    <t>Dotacja celowa z budżetu na finansowanie lub dofinansowanie kosztów realizacji inwestycji i zakupów inwestycyjnych jednostek niezaliczanych do sektora finansów publicznych</t>
  </si>
  <si>
    <t>Dochody od osób prawnych, od osób fizycznych i od innych jednostek nie posiadających osobowości prawnej</t>
  </si>
  <si>
    <t>Pobór podatków, opłat i niepodatkowych należności budżetowych</t>
  </si>
  <si>
    <t>Wynagrodzenia agencyjno-prowizyjne</t>
  </si>
  <si>
    <t>Koszty postępowania sądowego i prokuratorskiego</t>
  </si>
  <si>
    <t>Obsługa długu publicznego</t>
  </si>
  <si>
    <t>Obsługa papierów wartościowych, kredytów i pożyczek jednostek samorządu terytorialnego</t>
  </si>
  <si>
    <t>Odsetki i dyskonto od krajowych skarbowych papierów wartościowych oraz pożyczek i kredytów</t>
  </si>
  <si>
    <t>Rezerwy ogólne i celowe</t>
  </si>
  <si>
    <t>Rezerwy</t>
  </si>
  <si>
    <t>Pomoce naukowe i dydaktyczne, książki</t>
  </si>
  <si>
    <t>Wydatki na zakupy inwestycyjne jednostek budżetowych</t>
  </si>
  <si>
    <t>Dotacja dla placówki niepublicznej</t>
  </si>
  <si>
    <t>Zespoły ekonomiczno-administracyjne szkół</t>
  </si>
  <si>
    <t>Dokształcanie i doskonalenie nauczycieli</t>
  </si>
  <si>
    <t>Świadczenia społeczne</t>
  </si>
  <si>
    <t>Składka na ubezpieczenie zdrowotne</t>
  </si>
  <si>
    <t>Składka na ubezpieczenia społeczne</t>
  </si>
  <si>
    <t>Dodatki mieszkaniowe</t>
  </si>
  <si>
    <t>Składka na Fundusz Pracy</t>
  </si>
  <si>
    <t>Wynagrodzenia bezosobowe</t>
  </si>
  <si>
    <t>Usługi opiekuńcze i specjalistyczne usługi opiekuńcze</t>
  </si>
  <si>
    <t>Oświetlenie ulic, placów i dróg</t>
  </si>
  <si>
    <t>Bieżąca obsługa oświetlenia ulicznego, wykonanie projektów oświetlenia na terenie gminy ( deptak rej.ul.Szamotulskiej i rej.ul.Nowowiejskiej, krzyżówka w Witkowicach przy trasie A2)</t>
  </si>
  <si>
    <t>Wynagrodzenie bezosobowe</t>
  </si>
  <si>
    <t>Kultura i ochrona dziedzictwa narodowego</t>
  </si>
  <si>
    <t>Domy i ośrodki kultury, świetlice i kluby</t>
  </si>
  <si>
    <t>Dotacja podmiotowa z budżetu dla samorządowej instytucji kultury</t>
  </si>
  <si>
    <t>Biblioteki</t>
  </si>
  <si>
    <t>Kultura fizyczna i sport</t>
  </si>
  <si>
    <t>Zadania w zakresie kultury fizycznej i sportu</t>
  </si>
  <si>
    <t>Dotacja celowa z budżetu na finansowanie lub dofinansowanie zadań zleconych do realizacji stowarzyszeniom</t>
  </si>
  <si>
    <t>Dział</t>
  </si>
  <si>
    <t>Nazwa</t>
  </si>
  <si>
    <t xml:space="preserve">Przychody </t>
  </si>
  <si>
    <t>Wydatki</t>
  </si>
  <si>
    <t xml:space="preserve">w tym dotacja </t>
  </si>
  <si>
    <t>Gospodarka komunalna i ochrona srodowiska</t>
  </si>
  <si>
    <t>Plan wydatków na wieloletnie programy inwestycyjne</t>
  </si>
  <si>
    <t>Lp.</t>
  </si>
  <si>
    <t>Nazwa i cel programu</t>
  </si>
  <si>
    <t>Jednostka realizująca program</t>
  </si>
  <si>
    <t xml:space="preserve">Okres realizacji programu </t>
  </si>
  <si>
    <t>Wysokość wydatków w okresie realizacji</t>
  </si>
  <si>
    <t>Źródła finansowania</t>
  </si>
  <si>
    <t xml:space="preserve">Ogółem </t>
  </si>
  <si>
    <t>w tym:</t>
  </si>
  <si>
    <t>Środki własne</t>
  </si>
  <si>
    <t>Środki bezzwrotne z Unii Europejskiej</t>
  </si>
  <si>
    <t>Kredyt</t>
  </si>
  <si>
    <t>Inne źródła</t>
  </si>
  <si>
    <t>Gmina Kaźmierz</t>
  </si>
  <si>
    <t>Modernizacja SUW  
w Gaju Wielkim</t>
  </si>
  <si>
    <t xml:space="preserve">Sieć wodociągowa Kaźmierz ul.Polna-Reja </t>
  </si>
  <si>
    <t>2004-2009</t>
  </si>
  <si>
    <t>Sieć wodociągowa Kaźmierz ul.Szkolna</t>
  </si>
  <si>
    <t>2004-2010</t>
  </si>
  <si>
    <t>Sieć wodociągowa Radzyny</t>
  </si>
  <si>
    <t>Przebudowa Płyty Rynku w Kaźmierzu</t>
  </si>
  <si>
    <t>2004-2012</t>
  </si>
  <si>
    <t>Sieć kanalizacji sanitarnej układ Kaźmierz - Kiączyn</t>
  </si>
  <si>
    <t>2007-2011</t>
  </si>
  <si>
    <t>Sieć kanalizacji deszczowej w aglomeracji Kaźmierz</t>
  </si>
  <si>
    <t xml:space="preserve">Budowa ścieżek rowerowych do Radzyn, Chlewisk </t>
  </si>
  <si>
    <t>Gazyfikacja gminy</t>
  </si>
  <si>
    <t>2005-2013</t>
  </si>
  <si>
    <t xml:space="preserve">Budowa dróg dojazdowych do gruntów rolnych </t>
  </si>
  <si>
    <t>Oświetlenie dróg osiedlowych na terenie gminy Kaźmierz</t>
  </si>
  <si>
    <t>2004-2013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</si>
</sst>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6">
    <font>
      <sz val="10"/>
      <name val="Arial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sz val="10"/>
      <color indexed="10"/>
      <name val="Times New Roman CE"/>
      <family val="1"/>
    </font>
    <font>
      <sz val="10"/>
      <color indexed="12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b/>
      <sz val="10"/>
      <color indexed="12"/>
      <name val="Times New Roman CE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 CE"/>
      <family val="1"/>
    </font>
    <font>
      <b/>
      <sz val="12"/>
      <name val="Times New Roman"/>
      <family val="1"/>
    </font>
    <font>
      <b/>
      <sz val="8"/>
      <name val="Times New Roman CE"/>
      <family val="0"/>
    </font>
    <font>
      <b/>
      <sz val="10"/>
      <color indexed="10"/>
      <name val="Times New Roman CE"/>
      <family val="1"/>
    </font>
    <font>
      <b/>
      <sz val="8"/>
      <color indexed="12"/>
      <name val="Times New Roman CE"/>
      <family val="0"/>
    </font>
    <font>
      <b/>
      <sz val="12"/>
      <color indexed="12"/>
      <name val="Times New Roman CE"/>
      <family val="1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7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vertical="center" wrapText="1"/>
    </xf>
    <xf numFmtId="0" fontId="1" fillId="2" borderId="1" xfId="0" applyFont="1" applyFill="1" applyBorder="1" applyAlignment="1" quotePrefix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 quotePrefix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 quotePrefix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 quotePrefix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4" fontId="1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4" fontId="2" fillId="0" borderId="0" xfId="0" applyNumberFormat="1" applyFont="1" applyAlignment="1">
      <alignment/>
    </xf>
    <xf numFmtId="4" fontId="1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5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4" fontId="5" fillId="0" borderId="1" xfId="0" applyNumberFormat="1" applyFont="1" applyBorder="1" applyAlignment="1">
      <alignment horizontal="center"/>
    </xf>
    <xf numFmtId="4" fontId="3" fillId="0" borderId="0" xfId="0" applyNumberFormat="1" applyFont="1" applyAlignment="1">
      <alignment/>
    </xf>
    <xf numFmtId="0" fontId="5" fillId="5" borderId="2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vertical="center" wrapText="1"/>
    </xf>
    <xf numFmtId="0" fontId="1" fillId="2" borderId="3" xfId="0" applyFont="1" applyFill="1" applyBorder="1" applyAlignment="1" quotePrefix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4" fontId="1" fillId="2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 quotePrefix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9" fillId="0" borderId="0" xfId="0" applyFont="1" applyAlignment="1">
      <alignment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/>
    </xf>
    <xf numFmtId="4" fontId="9" fillId="0" borderId="0" xfId="0" applyNumberFormat="1" applyFont="1" applyAlignment="1">
      <alignment/>
    </xf>
    <xf numFmtId="0" fontId="8" fillId="0" borderId="0" xfId="0" applyFont="1" applyAlignment="1">
      <alignment vertical="center" wrapText="1"/>
    </xf>
    <xf numFmtId="4" fontId="1" fillId="0" borderId="1" xfId="0" applyNumberFormat="1" applyFont="1" applyBorder="1" applyAlignment="1">
      <alignment vertical="center"/>
    </xf>
    <xf numFmtId="0" fontId="9" fillId="0" borderId="0" xfId="0" applyFont="1" applyAlignment="1">
      <alignment vertical="center" wrapText="1"/>
    </xf>
    <xf numFmtId="4" fontId="8" fillId="0" borderId="0" xfId="0" applyNumberFormat="1" applyFont="1" applyAlignment="1">
      <alignment/>
    </xf>
    <xf numFmtId="0" fontId="8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/>
    </xf>
    <xf numFmtId="0" fontId="9" fillId="0" borderId="6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8" xfId="0" applyFont="1" applyBorder="1" applyAlignment="1">
      <alignment/>
    </xf>
    <xf numFmtId="0" fontId="9" fillId="0" borderId="9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8" fillId="6" borderId="14" xfId="0" applyFont="1" applyFill="1" applyBorder="1" applyAlignment="1">
      <alignment horizontal="center" vertical="center" wrapText="1"/>
    </xf>
    <xf numFmtId="0" fontId="8" fillId="6" borderId="0" xfId="0" applyFont="1" applyFill="1" applyAlignment="1">
      <alignment horizontal="center" vertical="center" wrapText="1"/>
    </xf>
    <xf numFmtId="0" fontId="8" fillId="6" borderId="15" xfId="0" applyFont="1" applyFill="1" applyBorder="1" applyAlignment="1">
      <alignment horizontal="center" vertical="center" wrapText="1"/>
    </xf>
    <xf numFmtId="0" fontId="8" fillId="7" borderId="14" xfId="0" applyFont="1" applyFill="1" applyBorder="1" applyAlignment="1">
      <alignment horizontal="center" vertical="center" wrapText="1"/>
    </xf>
    <xf numFmtId="0" fontId="8" fillId="7" borderId="16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6" borderId="19" xfId="0" applyFont="1" applyFill="1" applyBorder="1" applyAlignment="1">
      <alignment horizontal="center" vertical="center" wrapText="1"/>
    </xf>
    <xf numFmtId="0" fontId="8" fillId="6" borderId="20" xfId="0" applyFont="1" applyFill="1" applyBorder="1" applyAlignment="1">
      <alignment horizontal="center" vertical="center" wrapText="1"/>
    </xf>
    <xf numFmtId="0" fontId="8" fillId="7" borderId="19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" fontId="9" fillId="0" borderId="14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4" fontId="9" fillId="0" borderId="14" xfId="0" applyNumberFormat="1" applyFont="1" applyBorder="1" applyAlignment="1">
      <alignment vertical="center" wrapText="1"/>
    </xf>
    <xf numFmtId="4" fontId="9" fillId="0" borderId="1" xfId="0" applyNumberFormat="1" applyFont="1" applyBorder="1" applyAlignment="1">
      <alignment vertical="center" wrapText="1"/>
    </xf>
    <xf numFmtId="4" fontId="9" fillId="6" borderId="1" xfId="0" applyNumberFormat="1" applyFont="1" applyFill="1" applyBorder="1" applyAlignment="1">
      <alignment vertical="center" wrapText="1"/>
    </xf>
    <xf numFmtId="4" fontId="9" fillId="2" borderId="1" xfId="0" applyNumberFormat="1" applyFont="1" applyFill="1" applyBorder="1" applyAlignment="1">
      <alignment vertical="center" wrapText="1"/>
    </xf>
    <xf numFmtId="4" fontId="9" fillId="3" borderId="1" xfId="0" applyNumberFormat="1" applyFont="1" applyFill="1" applyBorder="1" applyAlignment="1">
      <alignment vertical="center" wrapText="1"/>
    </xf>
    <xf numFmtId="4" fontId="9" fillId="7" borderId="1" xfId="0" applyNumberFormat="1" applyFont="1" applyFill="1" applyBorder="1" applyAlignment="1">
      <alignment vertical="center" wrapText="1"/>
    </xf>
    <xf numFmtId="4" fontId="9" fillId="4" borderId="1" xfId="0" applyNumberFormat="1" applyFont="1" applyFill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4" fontId="9" fillId="6" borderId="1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4" fontId="9" fillId="0" borderId="14" xfId="0" applyNumberFormat="1" applyFont="1" applyFill="1" applyBorder="1" applyAlignment="1">
      <alignment horizontal="center" vertical="center" wrapText="1"/>
    </xf>
    <xf numFmtId="4" fontId="9" fillId="0" borderId="14" xfId="0" applyNumberFormat="1" applyFont="1" applyFill="1" applyBorder="1" applyAlignment="1">
      <alignment vertical="center" wrapText="1"/>
    </xf>
    <xf numFmtId="4" fontId="9" fillId="0" borderId="1" xfId="0" applyNumberFormat="1" applyFont="1" applyFill="1" applyBorder="1" applyAlignment="1">
      <alignment vertical="center" wrapText="1"/>
    </xf>
    <xf numFmtId="0" fontId="9" fillId="0" borderId="0" xfId="0" applyFont="1" applyFill="1" applyAlignment="1">
      <alignment/>
    </xf>
    <xf numFmtId="0" fontId="8" fillId="0" borderId="21" xfId="0" applyFont="1" applyBorder="1" applyAlignment="1">
      <alignment vertical="center" wrapText="1"/>
    </xf>
    <xf numFmtId="0" fontId="9" fillId="5" borderId="17" xfId="0" applyFont="1" applyFill="1" applyBorder="1" applyAlignment="1">
      <alignment horizontal="center" vertical="center" wrapText="1"/>
    </xf>
    <xf numFmtId="4" fontId="8" fillId="5" borderId="14" xfId="0" applyNumberFormat="1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2" fillId="0" borderId="8" xfId="0" applyFont="1" applyBorder="1" applyAlignment="1">
      <alignment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0" fontId="12" fillId="5" borderId="16" xfId="0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1" fillId="7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right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2" fillId="7" borderId="1" xfId="0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 quotePrefix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4" fontId="1" fillId="2" borderId="16" xfId="0" applyNumberFormat="1" applyFont="1" applyFill="1" applyBorder="1" applyAlignment="1">
      <alignment horizontal="center" vertical="center" wrapText="1"/>
    </xf>
    <xf numFmtId="4" fontId="13" fillId="2" borderId="16" xfId="0" applyNumberFormat="1" applyFont="1" applyFill="1" applyBorder="1" applyAlignment="1">
      <alignment horizontal="center" vertical="center" wrapText="1"/>
    </xf>
    <xf numFmtId="4" fontId="1" fillId="7" borderId="16" xfId="0" applyNumberFormat="1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horizontal="left" vertical="center" wrapText="1"/>
    </xf>
    <xf numFmtId="4" fontId="2" fillId="7" borderId="1" xfId="0" applyNumberFormat="1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1" fillId="7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/>
    </xf>
    <xf numFmtId="4" fontId="7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right" vertical="center"/>
    </xf>
    <xf numFmtId="0" fontId="2" fillId="7" borderId="0" xfId="0" applyFont="1" applyFill="1" applyAlignment="1">
      <alignment vertical="center"/>
    </xf>
    <xf numFmtId="0" fontId="1" fillId="0" borderId="24" xfId="0" applyFont="1" applyBorder="1" applyAlignment="1">
      <alignment horizontal="center" vertical="center" wrapText="1"/>
    </xf>
    <xf numFmtId="0" fontId="2" fillId="0" borderId="26" xfId="0" applyFont="1" applyBorder="1" applyAlignment="1">
      <alignment vertical="center" wrapText="1"/>
    </xf>
    <xf numFmtId="0" fontId="2" fillId="0" borderId="8" xfId="0" applyFont="1" applyBorder="1" applyAlignment="1">
      <alignment vertical="center"/>
    </xf>
    <xf numFmtId="0" fontId="4" fillId="0" borderId="27" xfId="0" applyFont="1" applyBorder="1" applyAlignment="1">
      <alignment horizontal="center" vertical="center" wrapText="1"/>
    </xf>
    <xf numFmtId="0" fontId="1" fillId="8" borderId="28" xfId="0" applyFont="1" applyFill="1" applyBorder="1" applyAlignment="1">
      <alignment horizontal="center" vertical="center"/>
    </xf>
    <xf numFmtId="0" fontId="1" fillId="8" borderId="26" xfId="0" applyFont="1" applyFill="1" applyBorder="1" applyAlignment="1">
      <alignment horizontal="center" vertical="center"/>
    </xf>
    <xf numFmtId="0" fontId="7" fillId="8" borderId="26" xfId="0" applyFont="1" applyFill="1" applyBorder="1" applyAlignment="1">
      <alignment horizontal="center" vertical="center"/>
    </xf>
    <xf numFmtId="0" fontId="1" fillId="3" borderId="3" xfId="0" applyFont="1" applyFill="1" applyBorder="1" applyAlignment="1" quotePrefix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4" fontId="1" fillId="3" borderId="1" xfId="0" applyNumberFormat="1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right" vertical="center"/>
    </xf>
    <xf numFmtId="4" fontId="10" fillId="0" borderId="29" xfId="0" applyNumberFormat="1" applyFont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/>
    </xf>
    <xf numFmtId="4" fontId="12" fillId="0" borderId="30" xfId="0" applyNumberFormat="1" applyFont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4" fontId="10" fillId="0" borderId="30" xfId="0" applyNumberFormat="1" applyFont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4" fontId="13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10" fillId="0" borderId="1" xfId="0" applyNumberFormat="1" applyFont="1" applyFill="1" applyBorder="1" applyAlignment="1">
      <alignment horizontal="left" vertical="center" wrapText="1"/>
    </xf>
    <xf numFmtId="4" fontId="10" fillId="0" borderId="1" xfId="0" applyNumberFormat="1" applyFont="1" applyFill="1" applyBorder="1" applyAlignment="1">
      <alignment vertical="center" wrapText="1"/>
    </xf>
    <xf numFmtId="4" fontId="10" fillId="0" borderId="18" xfId="0" applyNumberFormat="1" applyFont="1" applyFill="1" applyBorder="1" applyAlignment="1">
      <alignment horizontal="left" vertical="center" wrapText="1"/>
    </xf>
    <xf numFmtId="4" fontId="10" fillId="0" borderId="18" xfId="0" applyNumberFormat="1" applyFont="1" applyBorder="1" applyAlignment="1">
      <alignment horizontal="left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" fontId="10" fillId="3" borderId="18" xfId="0" applyNumberFormat="1" applyFont="1" applyFill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13" fillId="3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right" vertical="center" wrapText="1"/>
    </xf>
    <xf numFmtId="4" fontId="2" fillId="0" borderId="1" xfId="0" applyNumberFormat="1" applyFont="1" applyBorder="1" applyAlignment="1">
      <alignment horizontal="righ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21" xfId="0" applyFont="1" applyFill="1" applyBorder="1" applyAlignment="1">
      <alignment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4" fontId="10" fillId="0" borderId="31" xfId="0" applyNumberFormat="1" applyFont="1" applyFill="1" applyBorder="1" applyAlignment="1">
      <alignment horizontal="left" vertical="center" wrapText="1"/>
    </xf>
    <xf numFmtId="4" fontId="10" fillId="0" borderId="30" xfId="0" applyNumberFormat="1" applyFont="1" applyBorder="1" applyAlignment="1">
      <alignment horizontal="left" vertical="center" wrapText="1"/>
    </xf>
    <xf numFmtId="4" fontId="10" fillId="0" borderId="1" xfId="0" applyNumberFormat="1" applyFont="1" applyBorder="1" applyAlignment="1">
      <alignment horizontal="left" vertical="center" wrapText="1"/>
    </xf>
    <xf numFmtId="4" fontId="10" fillId="3" borderId="1" xfId="0" applyNumberFormat="1" applyFont="1" applyFill="1" applyBorder="1" applyAlignment="1">
      <alignment horizontal="left" vertical="center" wrapText="1"/>
    </xf>
    <xf numFmtId="4" fontId="10" fillId="0" borderId="1" xfId="0" applyNumberFormat="1" applyFont="1" applyFill="1" applyBorder="1" applyAlignment="1">
      <alignment horizontal="left" vertical="center" wrapText="1"/>
    </xf>
    <xf numFmtId="0" fontId="1" fillId="5" borderId="32" xfId="0" applyFont="1" applyFill="1" applyBorder="1" applyAlignment="1">
      <alignment horizontal="center" vertical="center" wrapText="1"/>
    </xf>
    <xf numFmtId="0" fontId="2" fillId="5" borderId="33" xfId="0" applyFont="1" applyFill="1" applyBorder="1" applyAlignment="1">
      <alignment horizontal="center" vertical="center" wrapText="1"/>
    </xf>
    <xf numFmtId="0" fontId="1" fillId="5" borderId="33" xfId="0" applyFont="1" applyFill="1" applyBorder="1" applyAlignment="1">
      <alignment horizontal="left" vertical="center" wrapText="1"/>
    </xf>
    <xf numFmtId="4" fontId="10" fillId="0" borderId="31" xfId="0" applyNumberFormat="1" applyFont="1" applyBorder="1" applyAlignment="1">
      <alignment horizontal="left" vertical="center" wrapText="1"/>
    </xf>
    <xf numFmtId="4" fontId="10" fillId="0" borderId="34" xfId="0" applyNumberFormat="1" applyFont="1" applyBorder="1" applyAlignment="1">
      <alignment horizontal="left" vertical="center" wrapText="1"/>
    </xf>
    <xf numFmtId="4" fontId="7" fillId="5" borderId="33" xfId="0" applyNumberFormat="1" applyFont="1" applyFill="1" applyBorder="1" applyAlignment="1">
      <alignment horizontal="center" vertical="center" wrapText="1"/>
    </xf>
    <xf numFmtId="4" fontId="12" fillId="5" borderId="33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1" fillId="0" borderId="0" xfId="0" applyNumberFormat="1" applyFont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 wrapText="1"/>
    </xf>
    <xf numFmtId="0" fontId="10" fillId="8" borderId="35" xfId="0" applyFont="1" applyFill="1" applyBorder="1" applyAlignment="1">
      <alignment horizontal="left" vertical="center"/>
    </xf>
    <xf numFmtId="4" fontId="10" fillId="3" borderId="30" xfId="0" applyNumberFormat="1" applyFont="1" applyFill="1" applyBorder="1" applyAlignment="1">
      <alignment horizontal="left" vertical="center"/>
    </xf>
    <xf numFmtId="4" fontId="2" fillId="0" borderId="2" xfId="0" applyNumberFormat="1" applyFont="1" applyBorder="1" applyAlignment="1">
      <alignment vertical="center" wrapText="1"/>
    </xf>
    <xf numFmtId="4" fontId="4" fillId="0" borderId="2" xfId="0" applyNumberFormat="1" applyFont="1" applyBorder="1" applyAlignment="1">
      <alignment vertical="center" wrapText="1"/>
    </xf>
    <xf numFmtId="4" fontId="10" fillId="3" borderId="30" xfId="0" applyNumberFormat="1" applyFont="1" applyFill="1" applyBorder="1" applyAlignment="1">
      <alignment horizontal="left" vertical="center" wrapText="1"/>
    </xf>
    <xf numFmtId="4" fontId="10" fillId="0" borderId="31" xfId="0" applyNumberFormat="1" applyFont="1" applyFill="1" applyBorder="1" applyAlignment="1">
      <alignment horizontal="left" vertical="center" wrapText="1"/>
    </xf>
    <xf numFmtId="4" fontId="10" fillId="0" borderId="29" xfId="0" applyNumberFormat="1" applyFont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4" fontId="10" fillId="0" borderId="30" xfId="0" applyNumberFormat="1" applyFont="1" applyFill="1" applyBorder="1" applyAlignment="1">
      <alignment wrapText="1"/>
    </xf>
    <xf numFmtId="4" fontId="10" fillId="0" borderId="30" xfId="0" applyNumberFormat="1" applyFont="1" applyFill="1" applyBorder="1" applyAlignment="1">
      <alignment vertical="center" wrapText="1"/>
    </xf>
    <xf numFmtId="0" fontId="10" fillId="0" borderId="30" xfId="0" applyFont="1" applyFill="1" applyBorder="1" applyAlignment="1">
      <alignment horizontal="left" vertical="center" wrapText="1"/>
    </xf>
    <xf numFmtId="4" fontId="10" fillId="0" borderId="30" xfId="0" applyNumberFormat="1" applyFont="1" applyBorder="1" applyAlignment="1">
      <alignment horizontal="left" vertical="center" wrapText="1"/>
    </xf>
    <xf numFmtId="4" fontId="12" fillId="0" borderId="30" xfId="0" applyNumberFormat="1" applyFont="1" applyBorder="1" applyAlignment="1">
      <alignment horizontal="left" vertical="center" wrapText="1"/>
    </xf>
    <xf numFmtId="4" fontId="10" fillId="0" borderId="29" xfId="0" applyNumberFormat="1" applyFont="1" applyBorder="1" applyAlignment="1">
      <alignment horizontal="left" vertical="center" wrapText="1"/>
    </xf>
    <xf numFmtId="4" fontId="13" fillId="3" borderId="1" xfId="0" applyNumberFormat="1" applyFont="1" applyFill="1" applyBorder="1" applyAlignment="1">
      <alignment horizontal="center" vertical="center" wrapText="1"/>
    </xf>
    <xf numFmtId="4" fontId="10" fillId="0" borderId="30" xfId="0" applyNumberFormat="1" applyFont="1" applyFill="1" applyBorder="1" applyAlignment="1">
      <alignment horizontal="left" vertical="center" wrapText="1"/>
    </xf>
    <xf numFmtId="4" fontId="12" fillId="0" borderId="31" xfId="0" applyNumberFormat="1" applyFont="1" applyBorder="1" applyAlignment="1">
      <alignment horizontal="left" vertical="center" wrapText="1"/>
    </xf>
    <xf numFmtId="0" fontId="1" fillId="5" borderId="36" xfId="0" applyFont="1" applyFill="1" applyBorder="1" applyAlignment="1">
      <alignment horizontal="center" vertical="center" wrapText="1"/>
    </xf>
    <xf numFmtId="0" fontId="2" fillId="5" borderId="27" xfId="0" applyFont="1" applyFill="1" applyBorder="1" applyAlignment="1">
      <alignment horizontal="center" vertical="center" wrapText="1"/>
    </xf>
    <xf numFmtId="4" fontId="1" fillId="5" borderId="33" xfId="0" applyNumberFormat="1" applyFont="1" applyFill="1" applyBorder="1" applyAlignment="1">
      <alignment horizontal="center" vertical="center" wrapText="1"/>
    </xf>
    <xf numFmtId="4" fontId="10" fillId="5" borderId="37" xfId="0" applyNumberFormat="1" applyFont="1" applyFill="1" applyBorder="1" applyAlignment="1">
      <alignment horizontal="left" vertical="center" wrapText="1"/>
    </xf>
    <xf numFmtId="4" fontId="10" fillId="0" borderId="0" xfId="0" applyNumberFormat="1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4" fillId="0" borderId="1" xfId="0" applyFont="1" applyBorder="1" applyAlignment="1">
      <alignment/>
    </xf>
    <xf numFmtId="4" fontId="7" fillId="0" borderId="1" xfId="0" applyNumberFormat="1" applyFont="1" applyBorder="1" applyAlignment="1">
      <alignment vertical="center"/>
    </xf>
    <xf numFmtId="4" fontId="10" fillId="0" borderId="1" xfId="0" applyNumberFormat="1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/>
    </xf>
    <xf numFmtId="4" fontId="7" fillId="0" borderId="1" xfId="0" applyNumberFormat="1" applyFont="1" applyBorder="1" applyAlignment="1">
      <alignment vertical="center"/>
    </xf>
    <xf numFmtId="4" fontId="15" fillId="0" borderId="1" xfId="0" applyNumberFormat="1" applyFont="1" applyBorder="1" applyAlignment="1">
      <alignment horizontal="center"/>
    </xf>
    <xf numFmtId="4" fontId="5" fillId="4" borderId="1" xfId="0" applyNumberFormat="1" applyFont="1" applyFill="1" applyBorder="1" applyAlignment="1">
      <alignment horizontal="center"/>
    </xf>
    <xf numFmtId="0" fontId="11" fillId="0" borderId="0" xfId="0" applyFont="1" applyAlignment="1">
      <alignment vertic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8" fillId="0" borderId="16" xfId="0" applyFont="1" applyFill="1" applyBorder="1" applyAlignment="1">
      <alignment vertical="center" wrapText="1"/>
    </xf>
    <xf numFmtId="4" fontId="9" fillId="0" borderId="7" xfId="0" applyNumberFormat="1" applyFont="1" applyFill="1" applyBorder="1" applyAlignment="1">
      <alignment vertical="center" wrapText="1"/>
    </xf>
    <xf numFmtId="0" fontId="9" fillId="5" borderId="18" xfId="0" applyFont="1" applyFill="1" applyBorder="1" applyAlignment="1">
      <alignment vertical="top" wrapText="1"/>
    </xf>
    <xf numFmtId="4" fontId="8" fillId="0" borderId="14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" fontId="9" fillId="0" borderId="0" xfId="0" applyNumberFormat="1" applyFont="1" applyFill="1" applyAlignment="1">
      <alignment/>
    </xf>
    <xf numFmtId="4" fontId="8" fillId="0" borderId="0" xfId="0" applyNumberFormat="1" applyFont="1" applyAlignment="1">
      <alignment vertical="center"/>
    </xf>
    <xf numFmtId="4" fontId="9" fillId="0" borderId="0" xfId="0" applyNumberFormat="1" applyFont="1" applyAlignment="1">
      <alignment vertical="center"/>
    </xf>
    <xf numFmtId="0" fontId="9" fillId="0" borderId="0" xfId="0" applyFont="1" applyFill="1" applyAlignment="1">
      <alignment vertical="center"/>
    </xf>
    <xf numFmtId="0" fontId="1" fillId="7" borderId="26" xfId="0" applyFont="1" applyFill="1" applyBorder="1" applyAlignment="1">
      <alignment horizontal="center" vertical="center" wrapText="1"/>
    </xf>
    <xf numFmtId="0" fontId="1" fillId="7" borderId="33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4" fontId="10" fillId="0" borderId="21" xfId="0" applyNumberFormat="1" applyFont="1" applyBorder="1" applyAlignment="1">
      <alignment horizontal="left" vertical="center" wrapText="1"/>
    </xf>
    <xf numFmtId="4" fontId="10" fillId="0" borderId="2" xfId="0" applyNumberFormat="1" applyFont="1" applyBorder="1" applyAlignment="1">
      <alignment horizontal="left" vertical="center" wrapText="1"/>
    </xf>
    <xf numFmtId="4" fontId="10" fillId="0" borderId="18" xfId="0" applyNumberFormat="1" applyFont="1" applyBorder="1" applyAlignment="1">
      <alignment horizontal="left"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4" fontId="10" fillId="0" borderId="21" xfId="0" applyNumberFormat="1" applyFont="1" applyFill="1" applyBorder="1" applyAlignment="1">
      <alignment horizontal="left" vertical="center" wrapText="1"/>
    </xf>
    <xf numFmtId="4" fontId="10" fillId="0" borderId="2" xfId="0" applyNumberFormat="1" applyFont="1" applyFill="1" applyBorder="1" applyAlignment="1">
      <alignment horizontal="left" vertical="center" wrapText="1"/>
    </xf>
    <xf numFmtId="4" fontId="10" fillId="0" borderId="18" xfId="0" applyNumberFormat="1" applyFont="1" applyFill="1" applyBorder="1" applyAlignment="1">
      <alignment horizontal="left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8" fillId="6" borderId="38" xfId="0" applyFont="1" applyFill="1" applyBorder="1" applyAlignment="1">
      <alignment horizontal="center" vertical="center" wrapText="1"/>
    </xf>
    <xf numFmtId="0" fontId="8" fillId="6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8" fillId="7" borderId="39" xfId="0" applyFont="1" applyFill="1" applyBorder="1" applyAlignment="1">
      <alignment horizontal="center" vertical="center" wrapText="1"/>
    </xf>
    <xf numFmtId="0" fontId="8" fillId="7" borderId="18" xfId="0" applyFont="1" applyFill="1" applyBorder="1" applyAlignment="1">
      <alignment horizontal="center" vertical="center" wrapText="1"/>
    </xf>
    <xf numFmtId="0" fontId="8" fillId="6" borderId="39" xfId="0" applyFont="1" applyFill="1" applyBorder="1" applyAlignment="1">
      <alignment horizontal="center" vertical="center" wrapText="1"/>
    </xf>
    <xf numFmtId="0" fontId="8" fillId="6" borderId="18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8" fillId="3" borderId="40" xfId="0" applyFont="1" applyFill="1" applyBorder="1" applyAlignment="1">
      <alignment horizontal="center" vertical="center" wrapText="1"/>
    </xf>
    <xf numFmtId="0" fontId="8" fillId="3" borderId="41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7" borderId="42" xfId="0" applyFont="1" applyFill="1" applyBorder="1" applyAlignment="1">
      <alignment horizontal="center" vertical="center"/>
    </xf>
    <xf numFmtId="0" fontId="8" fillId="7" borderId="43" xfId="0" applyFont="1" applyFill="1" applyBorder="1" applyAlignment="1">
      <alignment horizontal="center" vertical="center"/>
    </xf>
    <xf numFmtId="0" fontId="8" fillId="7" borderId="44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3" borderId="4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46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center" vertical="center" wrapText="1"/>
    </xf>
    <xf numFmtId="0" fontId="8" fillId="7" borderId="45" xfId="0" applyFont="1" applyFill="1" applyBorder="1" applyAlignment="1">
      <alignment horizontal="center" vertical="center" wrapText="1"/>
    </xf>
    <xf numFmtId="0" fontId="8" fillId="7" borderId="6" xfId="0" applyFont="1" applyFill="1" applyBorder="1" applyAlignment="1">
      <alignment horizontal="center" vertical="center" wrapText="1"/>
    </xf>
    <xf numFmtId="0" fontId="8" fillId="7" borderId="46" xfId="0" applyFont="1" applyFill="1" applyBorder="1" applyAlignment="1">
      <alignment horizontal="center" vertical="center" wrapText="1"/>
    </xf>
    <xf numFmtId="0" fontId="8" fillId="6" borderId="6" xfId="0" applyFont="1" applyFill="1" applyBorder="1" applyAlignment="1">
      <alignment horizontal="center" vertical="center" wrapText="1"/>
    </xf>
    <xf numFmtId="0" fontId="8" fillId="6" borderId="46" xfId="0" applyFont="1" applyFill="1" applyBorder="1" applyAlignment="1">
      <alignment horizontal="center" vertical="center" wrapText="1"/>
    </xf>
    <xf numFmtId="0" fontId="8" fillId="4" borderId="4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46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4" fontId="8" fillId="0" borderId="21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/>
    </xf>
    <xf numFmtId="0" fontId="9" fillId="0" borderId="47" xfId="0" applyFont="1" applyBorder="1" applyAlignment="1">
      <alignment/>
    </xf>
    <xf numFmtId="0" fontId="8" fillId="0" borderId="5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Gosia\Moje%20dokumenty\Bud&#380;et\Budzet%202006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jestr weksli"/>
      <sheetName val="DOTACJE"/>
      <sheetName val="KREDYTY"/>
      <sheetName val="Harmonogram spłat"/>
      <sheetName val="Zmiany dochody"/>
      <sheetName val="Dochody zał.Nr 1"/>
      <sheetName val="Zmiany wydatki"/>
      <sheetName val="Wydatki zał.Nr 2"/>
      <sheetName val="Arkusz3"/>
      <sheetName val="Inwestycje projekt"/>
      <sheetName val="zmiany WPI"/>
      <sheetName val="Deficyt"/>
      <sheetName val="Plan finansowy WUW"/>
      <sheetName val="Dotacje Zał.Nr 3"/>
      <sheetName val="Zminay PRZROZ"/>
      <sheetName val="PRZROZ zał.Nr4"/>
      <sheetName val="Prognoza długu do zał.Nr4"/>
      <sheetName val="DO zał.Nr5"/>
      <sheetName val="GFOŚ zał.Nr6"/>
      <sheetName val="ZUK plan zał.Nr 7"/>
      <sheetName val="Zmiany inwest"/>
      <sheetName val="Inwest.2006 zał.nr 8"/>
      <sheetName val="WPI zał.nr 9"/>
      <sheetName val="Plan finansowy"/>
      <sheetName val="Środki specjalne"/>
      <sheetName val="WPI zał.nr 8 "/>
      <sheetName val="porównanie"/>
      <sheetName val="ZUK zmiany"/>
      <sheetName val="zestawienie"/>
      <sheetName val="Arkusz1"/>
      <sheetName val="Arkusz2"/>
      <sheetName val="LUTY"/>
      <sheetName val="STYCZEŃ"/>
      <sheetName val="MARZEC"/>
      <sheetName val="KWIECIEŃ"/>
      <sheetName val="MAJ"/>
      <sheetName val="CZERWIEC"/>
      <sheetName val="LIPIEC"/>
      <sheetName val="SIERPIEŃ"/>
      <sheetName val="WRZESIEŃ"/>
      <sheetName val="PAŹDZIERNIK"/>
      <sheetName val="LISTOPAD"/>
      <sheetName val="GRUDZIEŃ"/>
    </sheetNames>
    <sheetDataSet>
      <sheetData sheetId="5">
        <row r="131">
          <cell r="D131" t="str">
            <v>OGÓŁEM</v>
          </cell>
          <cell r="E131">
            <v>17007496</v>
          </cell>
        </row>
      </sheetData>
      <sheetData sheetId="7">
        <row r="296">
          <cell r="G296">
            <v>20461034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013"/>
  <sheetViews>
    <sheetView zoomScale="150" zoomScaleNormal="150" workbookViewId="0" topLeftCell="A85">
      <selection activeCell="D99" sqref="D99"/>
    </sheetView>
  </sheetViews>
  <sheetFormatPr defaultColWidth="9.140625" defaultRowHeight="12.75"/>
  <cols>
    <col min="1" max="1" width="4.140625" style="141" customWidth="1"/>
    <col min="2" max="2" width="7.00390625" style="141" customWidth="1"/>
    <col min="3" max="3" width="9.421875" style="141" customWidth="1"/>
    <col min="4" max="4" width="39.28125" style="141" customWidth="1"/>
    <col min="5" max="5" width="18.421875" style="6" customWidth="1"/>
    <col min="6" max="6" width="15.7109375" style="144" customWidth="1"/>
    <col min="7" max="7" width="17.00390625" style="185" customWidth="1"/>
    <col min="8" max="8" width="32.7109375" style="145" customWidth="1"/>
    <col min="9" max="16384" width="9.140625" style="141" customWidth="1"/>
  </cols>
  <sheetData>
    <row r="1" spans="1:8" ht="21">
      <c r="A1" s="139" t="s">
        <v>5</v>
      </c>
      <c r="B1" s="140"/>
      <c r="C1" s="140"/>
      <c r="E1" s="4"/>
      <c r="F1" s="142"/>
      <c r="G1" s="5"/>
      <c r="H1" s="143" t="s">
        <v>6</v>
      </c>
    </row>
    <row r="2" spans="1:7" ht="16.5" thickBot="1">
      <c r="A2" s="134"/>
      <c r="B2" s="140"/>
      <c r="C2" s="140"/>
      <c r="G2" s="5"/>
    </row>
    <row r="3" spans="1:8" s="12" customFormat="1" ht="30" customHeight="1">
      <c r="A3" s="322" t="s">
        <v>156</v>
      </c>
      <c r="B3" s="322" t="s">
        <v>157</v>
      </c>
      <c r="C3" s="322" t="s">
        <v>158</v>
      </c>
      <c r="D3" s="322" t="s">
        <v>159</v>
      </c>
      <c r="E3" s="322" t="s">
        <v>7</v>
      </c>
      <c r="F3" s="324" t="s">
        <v>160</v>
      </c>
      <c r="G3" s="320" t="s">
        <v>8</v>
      </c>
      <c r="H3" s="322" t="s">
        <v>9</v>
      </c>
    </row>
    <row r="4" spans="1:8" s="149" customFormat="1" ht="24" customHeight="1" thickBot="1">
      <c r="A4" s="323"/>
      <c r="B4" s="323"/>
      <c r="C4" s="323"/>
      <c r="D4" s="323"/>
      <c r="E4" s="323"/>
      <c r="F4" s="325"/>
      <c r="G4" s="321"/>
      <c r="H4" s="323"/>
    </row>
    <row r="5" spans="1:8" s="60" customFormat="1" ht="16.5" customHeight="1">
      <c r="A5" s="59"/>
      <c r="B5" s="59"/>
      <c r="C5" s="59"/>
      <c r="D5" s="59"/>
      <c r="E5" s="150"/>
      <c r="F5" s="151"/>
      <c r="G5" s="152"/>
      <c r="H5" s="153"/>
    </row>
    <row r="6" spans="1:8" s="156" customFormat="1" ht="16.5" customHeight="1">
      <c r="A6" s="61" t="s">
        <v>252</v>
      </c>
      <c r="B6" s="62"/>
      <c r="C6" s="62"/>
      <c r="D6" s="63" t="s">
        <v>253</v>
      </c>
      <c r="E6" s="11">
        <f>E7+E9</f>
        <v>200000</v>
      </c>
      <c r="F6" s="154">
        <f>F7+F9</f>
        <v>18904</v>
      </c>
      <c r="G6" s="11">
        <f>G7+G9</f>
        <v>218904</v>
      </c>
      <c r="H6" s="155"/>
    </row>
    <row r="7" spans="1:8" s="156" customFormat="1" ht="16.5" customHeight="1">
      <c r="A7" s="13"/>
      <c r="B7" s="65" t="s">
        <v>259</v>
      </c>
      <c r="C7" s="24"/>
      <c r="D7" s="117" t="s">
        <v>260</v>
      </c>
      <c r="E7" s="28">
        <f>E8</f>
        <v>200000</v>
      </c>
      <c r="F7" s="157">
        <f>F8</f>
        <v>-132750</v>
      </c>
      <c r="G7" s="158">
        <f>G8</f>
        <v>67250</v>
      </c>
      <c r="H7" s="159"/>
    </row>
    <row r="8" spans="1:8" s="156" customFormat="1" ht="67.5">
      <c r="A8" s="160"/>
      <c r="B8" s="18"/>
      <c r="C8" s="19">
        <v>6290</v>
      </c>
      <c r="D8" s="20" t="s">
        <v>237</v>
      </c>
      <c r="E8" s="37">
        <v>200000</v>
      </c>
      <c r="F8" s="161">
        <v>-132750</v>
      </c>
      <c r="G8" s="163">
        <f>E8+F8</f>
        <v>67250</v>
      </c>
      <c r="H8" s="164" t="s">
        <v>10</v>
      </c>
    </row>
    <row r="9" spans="1:8" s="156" customFormat="1" ht="16.5" customHeight="1">
      <c r="A9" s="160"/>
      <c r="B9" s="165" t="s">
        <v>267</v>
      </c>
      <c r="C9" s="19"/>
      <c r="D9" s="41" t="s">
        <v>164</v>
      </c>
      <c r="E9" s="28">
        <f>E10</f>
        <v>0</v>
      </c>
      <c r="F9" s="162">
        <f>F10</f>
        <v>151654</v>
      </c>
      <c r="G9" s="158">
        <f>G10</f>
        <v>151654</v>
      </c>
      <c r="H9" s="159"/>
    </row>
    <row r="10" spans="1:8" s="156" customFormat="1" ht="83.25" customHeight="1">
      <c r="A10" s="160"/>
      <c r="B10" s="32"/>
      <c r="C10" s="18">
        <v>2010</v>
      </c>
      <c r="D10" s="20" t="s">
        <v>184</v>
      </c>
      <c r="E10" s="28"/>
      <c r="F10" s="166">
        <v>151654</v>
      </c>
      <c r="G10" s="163">
        <f>E10+F10</f>
        <v>151654</v>
      </c>
      <c r="H10" s="164" t="s">
        <v>11</v>
      </c>
    </row>
    <row r="11" spans="1:8" s="156" customFormat="1" ht="16.5" customHeight="1">
      <c r="A11" s="8" t="s">
        <v>161</v>
      </c>
      <c r="B11" s="9"/>
      <c r="C11" s="9"/>
      <c r="D11" s="10" t="s">
        <v>162</v>
      </c>
      <c r="E11" s="167">
        <f aca="true" t="shared" si="0" ref="E11:G12">E12</f>
        <v>4500</v>
      </c>
      <c r="F11" s="168">
        <f t="shared" si="0"/>
        <v>-1300</v>
      </c>
      <c r="G11" s="169">
        <f t="shared" si="0"/>
        <v>3200</v>
      </c>
      <c r="H11" s="170"/>
    </row>
    <row r="12" spans="1:8" s="156" customFormat="1" ht="20.25" customHeight="1">
      <c r="A12" s="13"/>
      <c r="B12" s="14" t="s">
        <v>163</v>
      </c>
      <c r="C12" s="13"/>
      <c r="D12" s="15" t="s">
        <v>164</v>
      </c>
      <c r="E12" s="28">
        <f t="shared" si="0"/>
        <v>4500</v>
      </c>
      <c r="F12" s="157">
        <f t="shared" si="0"/>
        <v>-1300</v>
      </c>
      <c r="G12" s="158">
        <f t="shared" si="0"/>
        <v>3200</v>
      </c>
      <c r="H12" s="159"/>
    </row>
    <row r="13" spans="1:8" s="156" customFormat="1" ht="67.5" customHeight="1">
      <c r="A13" s="13"/>
      <c r="B13" s="18"/>
      <c r="C13" s="19" t="s">
        <v>165</v>
      </c>
      <c r="D13" s="20" t="s">
        <v>166</v>
      </c>
      <c r="E13" s="37">
        <v>4500</v>
      </c>
      <c r="F13" s="171">
        <v>-1300</v>
      </c>
      <c r="G13" s="163">
        <f>E13+F13</f>
        <v>3200</v>
      </c>
      <c r="H13" s="164" t="s">
        <v>12</v>
      </c>
    </row>
    <row r="14" spans="1:8" s="156" customFormat="1" ht="16.5" customHeight="1">
      <c r="A14" s="23">
        <v>700</v>
      </c>
      <c r="B14" s="23"/>
      <c r="C14" s="23"/>
      <c r="D14" s="10" t="s">
        <v>172</v>
      </c>
      <c r="E14" s="11">
        <f>E15</f>
        <v>1338190</v>
      </c>
      <c r="F14" s="154">
        <f>F15</f>
        <v>605000</v>
      </c>
      <c r="G14" s="11">
        <f>G15</f>
        <v>1943190</v>
      </c>
      <c r="H14" s="172"/>
    </row>
    <row r="15" spans="1:8" s="156" customFormat="1" ht="21.75" customHeight="1">
      <c r="A15" s="13"/>
      <c r="B15" s="13">
        <v>70005</v>
      </c>
      <c r="C15" s="13"/>
      <c r="D15" s="15" t="s">
        <v>173</v>
      </c>
      <c r="E15" s="28">
        <f>SUM(E16:E21)</f>
        <v>1338190</v>
      </c>
      <c r="F15" s="162">
        <f>SUM(F16:F21)</f>
        <v>605000</v>
      </c>
      <c r="G15" s="158">
        <f>SUM(G16:G21)</f>
        <v>1943190</v>
      </c>
      <c r="H15" s="164"/>
    </row>
    <row r="16" spans="1:8" s="156" customFormat="1" ht="30" customHeight="1">
      <c r="A16" s="13"/>
      <c r="B16" s="18"/>
      <c r="C16" s="19" t="s">
        <v>174</v>
      </c>
      <c r="D16" s="20" t="s">
        <v>175</v>
      </c>
      <c r="E16" s="37">
        <v>38793</v>
      </c>
      <c r="F16" s="166"/>
      <c r="G16" s="173">
        <f aca="true" t="shared" si="1" ref="G16:G52">E16+F16</f>
        <v>38793</v>
      </c>
      <c r="H16" s="164"/>
    </row>
    <row r="17" spans="1:8" s="156" customFormat="1" ht="63.75">
      <c r="A17" s="13"/>
      <c r="B17" s="18"/>
      <c r="C17" s="19" t="s">
        <v>165</v>
      </c>
      <c r="D17" s="20" t="s">
        <v>166</v>
      </c>
      <c r="E17" s="37">
        <v>79325</v>
      </c>
      <c r="F17" s="166"/>
      <c r="G17" s="173">
        <f t="shared" si="1"/>
        <v>79325</v>
      </c>
      <c r="H17" s="164"/>
    </row>
    <row r="18" spans="1:8" s="156" customFormat="1" ht="40.5" customHeight="1">
      <c r="A18" s="13"/>
      <c r="B18" s="18"/>
      <c r="C18" s="19" t="s">
        <v>176</v>
      </c>
      <c r="D18" s="20" t="s">
        <v>177</v>
      </c>
      <c r="E18" s="37">
        <v>1073592</v>
      </c>
      <c r="F18" s="166">
        <v>605000</v>
      </c>
      <c r="G18" s="173">
        <f t="shared" si="1"/>
        <v>1678592</v>
      </c>
      <c r="H18" s="164" t="s">
        <v>13</v>
      </c>
    </row>
    <row r="19" spans="1:8" s="156" customFormat="1" ht="19.5" customHeight="1">
      <c r="A19" s="13"/>
      <c r="B19" s="18"/>
      <c r="C19" s="19" t="s">
        <v>14</v>
      </c>
      <c r="D19" s="20" t="s">
        <v>15</v>
      </c>
      <c r="E19" s="37">
        <v>140810</v>
      </c>
      <c r="F19" s="166"/>
      <c r="G19" s="173">
        <f t="shared" si="1"/>
        <v>140810</v>
      </c>
      <c r="H19" s="164"/>
    </row>
    <row r="20" spans="1:8" s="156" customFormat="1" ht="27" customHeight="1">
      <c r="A20" s="13"/>
      <c r="B20" s="18"/>
      <c r="C20" s="19" t="s">
        <v>178</v>
      </c>
      <c r="D20" s="20" t="s">
        <v>179</v>
      </c>
      <c r="E20" s="37">
        <v>1500</v>
      </c>
      <c r="F20" s="166">
        <v>200</v>
      </c>
      <c r="G20" s="173">
        <f t="shared" si="1"/>
        <v>1700</v>
      </c>
      <c r="H20" s="164"/>
    </row>
    <row r="21" spans="1:8" s="156" customFormat="1" ht="17.25" customHeight="1">
      <c r="A21" s="13"/>
      <c r="B21" s="18"/>
      <c r="C21" s="19" t="s">
        <v>180</v>
      </c>
      <c r="D21" s="20" t="s">
        <v>181</v>
      </c>
      <c r="E21" s="37">
        <v>4170</v>
      </c>
      <c r="F21" s="161">
        <v>-200</v>
      </c>
      <c r="G21" s="173">
        <f t="shared" si="1"/>
        <v>3970</v>
      </c>
      <c r="H21" s="164"/>
    </row>
    <row r="22" spans="1:8" s="156" customFormat="1" ht="51">
      <c r="A22" s="23">
        <v>756</v>
      </c>
      <c r="B22" s="23"/>
      <c r="C22" s="23"/>
      <c r="D22" s="10" t="s">
        <v>190</v>
      </c>
      <c r="E22" s="174">
        <f>E23+E26+E33+E44+E50</f>
        <v>7043046</v>
      </c>
      <c r="F22" s="175">
        <f>F23+F26+F33+F44+F50</f>
        <v>-391550</v>
      </c>
      <c r="G22" s="174">
        <f>G23+G26+G33+G44+G50</f>
        <v>6651496</v>
      </c>
      <c r="H22" s="172"/>
    </row>
    <row r="23" spans="1:8" s="156" customFormat="1" ht="25.5">
      <c r="A23" s="29"/>
      <c r="B23" s="29">
        <v>75601</v>
      </c>
      <c r="C23" s="29"/>
      <c r="D23" s="30" t="s">
        <v>191</v>
      </c>
      <c r="E23" s="176">
        <f>SUM(E24:E25)</f>
        <v>7100</v>
      </c>
      <c r="F23" s="177">
        <f>SUM(F24:F25)</f>
        <v>0</v>
      </c>
      <c r="G23" s="178">
        <f>SUM(G24:G25)</f>
        <v>7100</v>
      </c>
      <c r="H23" s="164"/>
    </row>
    <row r="24" spans="1:8" s="156" customFormat="1" ht="25.5">
      <c r="A24" s="13"/>
      <c r="B24" s="18"/>
      <c r="C24" s="19" t="s">
        <v>192</v>
      </c>
      <c r="D24" s="20" t="s">
        <v>193</v>
      </c>
      <c r="E24" s="37">
        <v>7000</v>
      </c>
      <c r="F24" s="166"/>
      <c r="G24" s="173">
        <f t="shared" si="1"/>
        <v>7000</v>
      </c>
      <c r="H24" s="164"/>
    </row>
    <row r="25" spans="1:8" s="156" customFormat="1" ht="25.5">
      <c r="A25" s="13"/>
      <c r="B25" s="18"/>
      <c r="C25" s="19" t="s">
        <v>178</v>
      </c>
      <c r="D25" s="20" t="s">
        <v>179</v>
      </c>
      <c r="E25" s="37">
        <v>100</v>
      </c>
      <c r="F25" s="166"/>
      <c r="G25" s="173">
        <f t="shared" si="1"/>
        <v>100</v>
      </c>
      <c r="H25" s="164"/>
    </row>
    <row r="26" spans="1:8" s="156" customFormat="1" ht="51">
      <c r="A26" s="13"/>
      <c r="B26" s="13">
        <v>75615</v>
      </c>
      <c r="C26" s="13"/>
      <c r="D26" s="15" t="s">
        <v>194</v>
      </c>
      <c r="E26" s="176">
        <f>SUM(E27:E32)</f>
        <v>2009335</v>
      </c>
      <c r="F26" s="179">
        <f>SUM(F27:F32)</f>
        <v>-7500</v>
      </c>
      <c r="G26" s="178">
        <f>SUM(G27:G32)</f>
        <v>2001835</v>
      </c>
      <c r="H26" s="164"/>
    </row>
    <row r="27" spans="1:8" s="156" customFormat="1" ht="16.5" customHeight="1">
      <c r="A27" s="13"/>
      <c r="B27" s="18"/>
      <c r="C27" s="19" t="s">
        <v>195</v>
      </c>
      <c r="D27" s="20" t="s">
        <v>196</v>
      </c>
      <c r="E27" s="37">
        <v>1647421</v>
      </c>
      <c r="F27" s="166"/>
      <c r="G27" s="173">
        <f t="shared" si="1"/>
        <v>1647421</v>
      </c>
      <c r="H27" s="164"/>
    </row>
    <row r="28" spans="1:8" s="156" customFormat="1" ht="16.5" customHeight="1">
      <c r="A28" s="13"/>
      <c r="B28" s="18"/>
      <c r="C28" s="19" t="s">
        <v>197</v>
      </c>
      <c r="D28" s="20" t="s">
        <v>198</v>
      </c>
      <c r="E28" s="37">
        <v>289566</v>
      </c>
      <c r="F28" s="166"/>
      <c r="G28" s="173">
        <f t="shared" si="1"/>
        <v>289566</v>
      </c>
      <c r="H28" s="164"/>
    </row>
    <row r="29" spans="1:8" s="156" customFormat="1" ht="16.5" customHeight="1">
      <c r="A29" s="13"/>
      <c r="B29" s="18"/>
      <c r="C29" s="19" t="s">
        <v>199</v>
      </c>
      <c r="D29" s="20" t="s">
        <v>200</v>
      </c>
      <c r="E29" s="37">
        <v>29858</v>
      </c>
      <c r="F29" s="166"/>
      <c r="G29" s="173">
        <f t="shared" si="1"/>
        <v>29858</v>
      </c>
      <c r="H29" s="164"/>
    </row>
    <row r="30" spans="1:8" s="156" customFormat="1" ht="36.75" customHeight="1">
      <c r="A30" s="13"/>
      <c r="B30" s="18"/>
      <c r="C30" s="19" t="s">
        <v>201</v>
      </c>
      <c r="D30" s="20" t="s">
        <v>202</v>
      </c>
      <c r="E30" s="37">
        <v>27490</v>
      </c>
      <c r="F30" s="166">
        <v>1500</v>
      </c>
      <c r="G30" s="173">
        <f t="shared" si="1"/>
        <v>28990</v>
      </c>
      <c r="H30" s="164" t="s">
        <v>16</v>
      </c>
    </row>
    <row r="31" spans="1:8" s="156" customFormat="1" ht="61.5" customHeight="1">
      <c r="A31" s="13"/>
      <c r="B31" s="18"/>
      <c r="C31" s="19" t="s">
        <v>203</v>
      </c>
      <c r="D31" s="20" t="s">
        <v>204</v>
      </c>
      <c r="E31" s="37">
        <v>10000</v>
      </c>
      <c r="F31" s="161">
        <v>-7000</v>
      </c>
      <c r="G31" s="173">
        <f t="shared" si="1"/>
        <v>3000</v>
      </c>
      <c r="H31" s="164" t="s">
        <v>17</v>
      </c>
    </row>
    <row r="32" spans="1:8" s="156" customFormat="1" ht="37.5" customHeight="1">
      <c r="A32" s="13"/>
      <c r="B32" s="18"/>
      <c r="C32" s="19" t="s">
        <v>178</v>
      </c>
      <c r="D32" s="20" t="s">
        <v>179</v>
      </c>
      <c r="E32" s="37">
        <v>5000</v>
      </c>
      <c r="F32" s="161">
        <v>-2000</v>
      </c>
      <c r="G32" s="173">
        <f t="shared" si="1"/>
        <v>3000</v>
      </c>
      <c r="H32" s="164" t="s">
        <v>18</v>
      </c>
    </row>
    <row r="33" spans="1:8" s="156" customFormat="1" ht="63.75">
      <c r="A33" s="13"/>
      <c r="B33" s="13">
        <v>75616</v>
      </c>
      <c r="C33" s="13"/>
      <c r="D33" s="15" t="s">
        <v>205</v>
      </c>
      <c r="E33" s="176">
        <f>SUM(E34:E43)</f>
        <v>1319277</v>
      </c>
      <c r="F33" s="177">
        <f>SUM(F34:F43)</f>
        <v>86700</v>
      </c>
      <c r="G33" s="178">
        <f>SUM(G34:G43)</f>
        <v>1405977</v>
      </c>
      <c r="H33" s="164"/>
    </row>
    <row r="34" spans="1:8" s="156" customFormat="1" ht="16.5" customHeight="1">
      <c r="A34" s="13"/>
      <c r="B34" s="13"/>
      <c r="C34" s="19" t="s">
        <v>195</v>
      </c>
      <c r="D34" s="20" t="s">
        <v>196</v>
      </c>
      <c r="E34" s="37">
        <v>741765</v>
      </c>
      <c r="F34" s="166"/>
      <c r="G34" s="173">
        <f t="shared" si="1"/>
        <v>741765</v>
      </c>
      <c r="H34" s="164"/>
    </row>
    <row r="35" spans="1:8" s="156" customFormat="1" ht="16.5" customHeight="1">
      <c r="A35" s="13"/>
      <c r="B35" s="13"/>
      <c r="C35" s="19" t="s">
        <v>197</v>
      </c>
      <c r="D35" s="20" t="s">
        <v>198</v>
      </c>
      <c r="E35" s="37">
        <v>344931</v>
      </c>
      <c r="F35" s="166"/>
      <c r="G35" s="173">
        <f t="shared" si="1"/>
        <v>344931</v>
      </c>
      <c r="H35" s="164"/>
    </row>
    <row r="36" spans="1:8" s="156" customFormat="1" ht="35.25" customHeight="1">
      <c r="A36" s="13"/>
      <c r="B36" s="13"/>
      <c r="C36" s="19" t="s">
        <v>199</v>
      </c>
      <c r="D36" s="20" t="s">
        <v>200</v>
      </c>
      <c r="E36" s="37">
        <v>1131</v>
      </c>
      <c r="F36" s="166">
        <v>200</v>
      </c>
      <c r="G36" s="173">
        <f t="shared" si="1"/>
        <v>1331</v>
      </c>
      <c r="H36" s="164" t="s">
        <v>19</v>
      </c>
    </row>
    <row r="37" spans="1:8" s="156" customFormat="1" ht="42.75" customHeight="1">
      <c r="A37" s="13"/>
      <c r="B37" s="13"/>
      <c r="C37" s="19" t="s">
        <v>201</v>
      </c>
      <c r="D37" s="20" t="s">
        <v>202</v>
      </c>
      <c r="E37" s="37">
        <v>79450</v>
      </c>
      <c r="F37" s="166">
        <v>8000</v>
      </c>
      <c r="G37" s="173">
        <f t="shared" si="1"/>
        <v>87450</v>
      </c>
      <c r="H37" s="164" t="s">
        <v>16</v>
      </c>
    </row>
    <row r="38" spans="1:8" s="156" customFormat="1" ht="54" customHeight="1">
      <c r="A38" s="13"/>
      <c r="B38" s="18"/>
      <c r="C38" s="19" t="s">
        <v>206</v>
      </c>
      <c r="D38" s="20" t="s">
        <v>207</v>
      </c>
      <c r="E38" s="37">
        <v>1500</v>
      </c>
      <c r="F38" s="166">
        <v>13500</v>
      </c>
      <c r="G38" s="173">
        <f t="shared" si="1"/>
        <v>15000</v>
      </c>
      <c r="H38" s="164" t="s">
        <v>20</v>
      </c>
    </row>
    <row r="39" spans="1:8" s="156" customFormat="1" ht="16.5" customHeight="1">
      <c r="A39" s="13"/>
      <c r="B39" s="18"/>
      <c r="C39" s="19" t="s">
        <v>208</v>
      </c>
      <c r="D39" s="20" t="s">
        <v>209</v>
      </c>
      <c r="E39" s="37">
        <v>14500</v>
      </c>
      <c r="F39" s="166"/>
      <c r="G39" s="173">
        <f t="shared" si="1"/>
        <v>14500</v>
      </c>
      <c r="H39" s="164"/>
    </row>
    <row r="40" spans="1:8" s="156" customFormat="1" ht="16.5" customHeight="1">
      <c r="A40" s="13"/>
      <c r="B40" s="18"/>
      <c r="C40" s="19" t="s">
        <v>210</v>
      </c>
      <c r="D40" s="20" t="s">
        <v>211</v>
      </c>
      <c r="E40" s="37">
        <v>25000</v>
      </c>
      <c r="F40" s="166"/>
      <c r="G40" s="173">
        <f t="shared" si="1"/>
        <v>25000</v>
      </c>
      <c r="H40" s="164"/>
    </row>
    <row r="41" spans="1:8" s="156" customFormat="1" ht="25.5">
      <c r="A41" s="18"/>
      <c r="B41" s="18"/>
      <c r="C41" s="19" t="s">
        <v>212</v>
      </c>
      <c r="D41" s="20" t="s">
        <v>213</v>
      </c>
      <c r="E41" s="37">
        <v>6000</v>
      </c>
      <c r="F41" s="166"/>
      <c r="G41" s="173">
        <f t="shared" si="1"/>
        <v>6000</v>
      </c>
      <c r="H41" s="164"/>
    </row>
    <row r="42" spans="1:8" s="156" customFormat="1" ht="62.25" customHeight="1">
      <c r="A42" s="13"/>
      <c r="B42" s="18"/>
      <c r="C42" s="19" t="s">
        <v>203</v>
      </c>
      <c r="D42" s="20" t="s">
        <v>204</v>
      </c>
      <c r="E42" s="37">
        <v>95000</v>
      </c>
      <c r="F42" s="166">
        <v>65000</v>
      </c>
      <c r="G42" s="173">
        <f t="shared" si="1"/>
        <v>160000</v>
      </c>
      <c r="H42" s="164" t="s">
        <v>21</v>
      </c>
    </row>
    <row r="43" spans="1:8" s="156" customFormat="1" ht="25.5">
      <c r="A43" s="13"/>
      <c r="B43" s="18"/>
      <c r="C43" s="19" t="s">
        <v>178</v>
      </c>
      <c r="D43" s="20" t="s">
        <v>179</v>
      </c>
      <c r="E43" s="37">
        <v>10000</v>
      </c>
      <c r="F43" s="166"/>
      <c r="G43" s="173">
        <f t="shared" si="1"/>
        <v>10000</v>
      </c>
      <c r="H43" s="164"/>
    </row>
    <row r="44" spans="1:8" s="156" customFormat="1" ht="38.25">
      <c r="A44" s="13"/>
      <c r="B44" s="13">
        <v>75618</v>
      </c>
      <c r="C44" s="13"/>
      <c r="D44" s="15" t="s">
        <v>214</v>
      </c>
      <c r="E44" s="176">
        <f>SUM(E45:E49)</f>
        <v>1276950</v>
      </c>
      <c r="F44" s="179">
        <f>SUM(F45:F49)</f>
        <v>-470750</v>
      </c>
      <c r="G44" s="178">
        <f>SUM(G45:G49)</f>
        <v>806200</v>
      </c>
      <c r="H44" s="164"/>
    </row>
    <row r="45" spans="1:8" s="156" customFormat="1" ht="20.25" customHeight="1">
      <c r="A45" s="13"/>
      <c r="B45" s="13"/>
      <c r="C45" s="19" t="s">
        <v>215</v>
      </c>
      <c r="D45" s="20" t="s">
        <v>216</v>
      </c>
      <c r="E45" s="37">
        <v>21000</v>
      </c>
      <c r="F45" s="166">
        <v>2500</v>
      </c>
      <c r="G45" s="173">
        <f t="shared" si="1"/>
        <v>23500</v>
      </c>
      <c r="H45" s="164" t="s">
        <v>22</v>
      </c>
    </row>
    <row r="46" spans="1:8" s="156" customFormat="1" ht="16.5" customHeight="1">
      <c r="A46" s="13"/>
      <c r="B46" s="13"/>
      <c r="C46" s="19" t="s">
        <v>217</v>
      </c>
      <c r="D46" s="20" t="s">
        <v>218</v>
      </c>
      <c r="E46" s="37">
        <v>35000</v>
      </c>
      <c r="F46" s="166"/>
      <c r="G46" s="173">
        <f t="shared" si="1"/>
        <v>35000</v>
      </c>
      <c r="H46" s="164"/>
    </row>
    <row r="47" spans="1:8" s="156" customFormat="1" ht="27.75" customHeight="1">
      <c r="A47" s="13"/>
      <c r="B47" s="13"/>
      <c r="C47" s="19" t="s">
        <v>219</v>
      </c>
      <c r="D47" s="20" t="s">
        <v>220</v>
      </c>
      <c r="E47" s="37">
        <v>88150</v>
      </c>
      <c r="F47" s="166"/>
      <c r="G47" s="173">
        <f t="shared" si="1"/>
        <v>88150</v>
      </c>
      <c r="H47" s="164"/>
    </row>
    <row r="48" spans="1:8" s="156" customFormat="1" ht="38.25">
      <c r="A48" s="13"/>
      <c r="B48" s="13"/>
      <c r="C48" s="19" t="s">
        <v>168</v>
      </c>
      <c r="D48" s="20" t="s">
        <v>169</v>
      </c>
      <c r="E48" s="37">
        <v>1123300</v>
      </c>
      <c r="F48" s="161">
        <v>-473250</v>
      </c>
      <c r="G48" s="173">
        <f t="shared" si="1"/>
        <v>650050</v>
      </c>
      <c r="H48" s="164" t="s">
        <v>23</v>
      </c>
    </row>
    <row r="49" spans="1:8" s="156" customFormat="1" ht="25.5">
      <c r="A49" s="13"/>
      <c r="B49" s="18"/>
      <c r="C49" s="19" t="s">
        <v>178</v>
      </c>
      <c r="D49" s="20" t="s">
        <v>179</v>
      </c>
      <c r="E49" s="37">
        <v>9500</v>
      </c>
      <c r="F49" s="166"/>
      <c r="G49" s="173">
        <f t="shared" si="1"/>
        <v>9500</v>
      </c>
      <c r="H49" s="164"/>
    </row>
    <row r="50" spans="1:8" s="156" customFormat="1" ht="25.5">
      <c r="A50" s="13"/>
      <c r="B50" s="13">
        <v>75621</v>
      </c>
      <c r="C50" s="13"/>
      <c r="D50" s="15" t="s">
        <v>221</v>
      </c>
      <c r="E50" s="176">
        <f>SUM(E51:E52)</f>
        <v>2430384</v>
      </c>
      <c r="F50" s="177">
        <f>SUM(F51:F52)</f>
        <v>0</v>
      </c>
      <c r="G50" s="178">
        <f>SUM(G51:G52)</f>
        <v>2430384</v>
      </c>
      <c r="H50" s="164"/>
    </row>
    <row r="51" spans="1:8" s="156" customFormat="1" ht="16.5" customHeight="1">
      <c r="A51" s="13"/>
      <c r="B51" s="18"/>
      <c r="C51" s="19" t="s">
        <v>222</v>
      </c>
      <c r="D51" s="20" t="s">
        <v>223</v>
      </c>
      <c r="E51" s="37">
        <v>2010484</v>
      </c>
      <c r="F51" s="161"/>
      <c r="G51" s="173">
        <f t="shared" si="1"/>
        <v>2010484</v>
      </c>
      <c r="H51" s="164"/>
    </row>
    <row r="52" spans="1:8" s="156" customFormat="1" ht="15.75">
      <c r="A52" s="13"/>
      <c r="B52" s="18"/>
      <c r="C52" s="19" t="s">
        <v>224</v>
      </c>
      <c r="D52" s="20" t="s">
        <v>225</v>
      </c>
      <c r="E52" s="37">
        <v>419900</v>
      </c>
      <c r="F52" s="161"/>
      <c r="G52" s="173">
        <f t="shared" si="1"/>
        <v>419900</v>
      </c>
      <c r="H52" s="164"/>
    </row>
    <row r="53" spans="1:8" s="156" customFormat="1" ht="15.75">
      <c r="A53" s="23">
        <v>758</v>
      </c>
      <c r="B53" s="23"/>
      <c r="C53" s="23"/>
      <c r="D53" s="10" t="s">
        <v>226</v>
      </c>
      <c r="E53" s="174">
        <f>E54+E56+E58+E60</f>
        <v>4418677</v>
      </c>
      <c r="F53" s="180">
        <f>F54+F56+F58+F60</f>
        <v>306837</v>
      </c>
      <c r="G53" s="174">
        <f>G54+G56+G58+G60</f>
        <v>4725514</v>
      </c>
      <c r="H53" s="172"/>
    </row>
    <row r="54" spans="1:8" s="156" customFormat="1" ht="25.5">
      <c r="A54" s="13"/>
      <c r="B54" s="13">
        <v>75801</v>
      </c>
      <c r="C54" s="13"/>
      <c r="D54" s="15" t="s">
        <v>227</v>
      </c>
      <c r="E54" s="176">
        <f>E55</f>
        <v>3813962</v>
      </c>
      <c r="F54" s="177">
        <f>F55</f>
        <v>306837</v>
      </c>
      <c r="G54" s="178">
        <f>G55</f>
        <v>4120799</v>
      </c>
      <c r="H54" s="164"/>
    </row>
    <row r="55" spans="1:8" s="156" customFormat="1" ht="48.75" customHeight="1">
      <c r="A55" s="13"/>
      <c r="B55" s="18"/>
      <c r="C55" s="18">
        <v>2920</v>
      </c>
      <c r="D55" s="20" t="s">
        <v>228</v>
      </c>
      <c r="E55" s="37">
        <v>3813962</v>
      </c>
      <c r="F55" s="166">
        <v>306837</v>
      </c>
      <c r="G55" s="173">
        <f aca="true" t="shared" si="2" ref="G55:G61">E55+F55</f>
        <v>4120799</v>
      </c>
      <c r="H55" s="164" t="s">
        <v>24</v>
      </c>
    </row>
    <row r="56" spans="1:8" s="156" customFormat="1" ht="24.75" customHeight="1">
      <c r="A56" s="13"/>
      <c r="B56" s="13">
        <v>75807</v>
      </c>
      <c r="C56" s="13"/>
      <c r="D56" s="15" t="s">
        <v>229</v>
      </c>
      <c r="E56" s="176">
        <f>E57</f>
        <v>526810</v>
      </c>
      <c r="F56" s="177">
        <f>F57</f>
        <v>0</v>
      </c>
      <c r="G56" s="178">
        <f>G57</f>
        <v>526810</v>
      </c>
      <c r="H56" s="164"/>
    </row>
    <row r="57" spans="1:8" s="156" customFormat="1" ht="15.75">
      <c r="A57" s="13"/>
      <c r="B57" s="18"/>
      <c r="C57" s="18">
        <v>2920</v>
      </c>
      <c r="D57" s="20" t="s">
        <v>228</v>
      </c>
      <c r="E57" s="37">
        <v>526810</v>
      </c>
      <c r="F57" s="166"/>
      <c r="G57" s="173">
        <f t="shared" si="2"/>
        <v>526810</v>
      </c>
      <c r="H57" s="164"/>
    </row>
    <row r="58" spans="1:8" s="156" customFormat="1" ht="15.75">
      <c r="A58" s="13"/>
      <c r="B58" s="13">
        <v>75814</v>
      </c>
      <c r="C58" s="13"/>
      <c r="D58" s="15" t="s">
        <v>230</v>
      </c>
      <c r="E58" s="176">
        <f>E59</f>
        <v>3000</v>
      </c>
      <c r="F58" s="177">
        <f>F59</f>
        <v>0</v>
      </c>
      <c r="G58" s="178">
        <f>G59</f>
        <v>3000</v>
      </c>
      <c r="H58" s="164"/>
    </row>
    <row r="59" spans="1:8" s="156" customFormat="1" ht="15.75">
      <c r="A59" s="13"/>
      <c r="B59" s="18"/>
      <c r="C59" s="19" t="s">
        <v>180</v>
      </c>
      <c r="D59" s="20" t="s">
        <v>181</v>
      </c>
      <c r="E59" s="37">
        <v>3000</v>
      </c>
      <c r="F59" s="166"/>
      <c r="G59" s="173">
        <f t="shared" si="2"/>
        <v>3000</v>
      </c>
      <c r="H59" s="164"/>
    </row>
    <row r="60" spans="1:8" s="156" customFormat="1" ht="21" customHeight="1">
      <c r="A60" s="13"/>
      <c r="B60" s="13">
        <v>75831</v>
      </c>
      <c r="C60" s="13"/>
      <c r="D60" s="15" t="s">
        <v>0</v>
      </c>
      <c r="E60" s="176">
        <f>E61</f>
        <v>74905</v>
      </c>
      <c r="F60" s="177">
        <f>F61</f>
        <v>0</v>
      </c>
      <c r="G60" s="178">
        <f>G61</f>
        <v>74905</v>
      </c>
      <c r="H60" s="164"/>
    </row>
    <row r="61" spans="1:8" s="156" customFormat="1" ht="18.75" customHeight="1">
      <c r="A61" s="13"/>
      <c r="B61" s="18"/>
      <c r="C61" s="18">
        <v>2920</v>
      </c>
      <c r="D61" s="20" t="s">
        <v>228</v>
      </c>
      <c r="E61" s="37">
        <v>74905</v>
      </c>
      <c r="F61" s="161"/>
      <c r="G61" s="173">
        <f t="shared" si="2"/>
        <v>74905</v>
      </c>
      <c r="H61" s="164"/>
    </row>
    <row r="62" spans="1:8" s="7" customFormat="1" ht="15.75">
      <c r="A62" s="23">
        <v>801</v>
      </c>
      <c r="B62" s="23"/>
      <c r="C62" s="23"/>
      <c r="D62" s="10" t="s">
        <v>231</v>
      </c>
      <c r="E62" s="174">
        <f>E63+E66+E70+E73+E77</f>
        <v>8068298</v>
      </c>
      <c r="F62" s="180">
        <f>F63+F66+F70+F73+F77</f>
        <v>22856</v>
      </c>
      <c r="G62" s="174">
        <f>G63+G66+G70+G73+G77</f>
        <v>8091154</v>
      </c>
      <c r="H62" s="172"/>
    </row>
    <row r="63" spans="1:8" s="7" customFormat="1" ht="15.75">
      <c r="A63" s="24"/>
      <c r="B63" s="24">
        <v>80101</v>
      </c>
      <c r="C63" s="24"/>
      <c r="D63" s="15" t="s">
        <v>232</v>
      </c>
      <c r="E63" s="176">
        <f>SUM(E64:E65)</f>
        <v>9450</v>
      </c>
      <c r="F63" s="177">
        <f>SUM(F64:F65)</f>
        <v>7409</v>
      </c>
      <c r="G63" s="178">
        <f>SUM(G64:G65)</f>
        <v>16859</v>
      </c>
      <c r="H63" s="164"/>
    </row>
    <row r="64" spans="1:8" s="7" customFormat="1" ht="15.75">
      <c r="A64" s="29"/>
      <c r="B64" s="29"/>
      <c r="C64" s="38" t="s">
        <v>240</v>
      </c>
      <c r="D64" s="39" t="s">
        <v>241</v>
      </c>
      <c r="E64" s="33">
        <v>8000</v>
      </c>
      <c r="F64" s="166"/>
      <c r="G64" s="173">
        <f aca="true" t="shared" si="3" ref="G64:G93">E64+F64</f>
        <v>8000</v>
      </c>
      <c r="H64" s="164"/>
    </row>
    <row r="65" spans="1:8" s="7" customFormat="1" ht="118.5" customHeight="1">
      <c r="A65" s="29"/>
      <c r="B65" s="29"/>
      <c r="C65" s="38">
        <v>2030</v>
      </c>
      <c r="D65" s="39" t="s">
        <v>245</v>
      </c>
      <c r="E65" s="33">
        <v>1450</v>
      </c>
      <c r="F65" s="166">
        <v>7409</v>
      </c>
      <c r="G65" s="173">
        <f t="shared" si="3"/>
        <v>8859</v>
      </c>
      <c r="H65" s="181" t="s">
        <v>25</v>
      </c>
    </row>
    <row r="66" spans="1:8" s="7" customFormat="1" ht="15.75">
      <c r="A66" s="24"/>
      <c r="B66" s="24">
        <v>80104</v>
      </c>
      <c r="C66" s="24"/>
      <c r="D66" s="25" t="s">
        <v>233</v>
      </c>
      <c r="E66" s="176">
        <f>SUM(E67:E69)</f>
        <v>69465</v>
      </c>
      <c r="F66" s="177">
        <f>SUM(F67:F69)</f>
        <v>15950</v>
      </c>
      <c r="G66" s="178">
        <f>SUM(G67:G69)</f>
        <v>85415</v>
      </c>
      <c r="H66" s="164"/>
    </row>
    <row r="67" spans="1:8" s="7" customFormat="1" ht="24.75" customHeight="1">
      <c r="A67" s="24"/>
      <c r="B67" s="24"/>
      <c r="C67" s="19" t="s">
        <v>234</v>
      </c>
      <c r="D67" s="20" t="s">
        <v>235</v>
      </c>
      <c r="E67" s="33">
        <v>60000</v>
      </c>
      <c r="F67" s="166">
        <v>16000</v>
      </c>
      <c r="G67" s="173">
        <f t="shared" si="3"/>
        <v>76000</v>
      </c>
      <c r="H67" s="164" t="s">
        <v>26</v>
      </c>
    </row>
    <row r="68" spans="1:8" s="7" customFormat="1" ht="33.75">
      <c r="A68" s="24"/>
      <c r="B68" s="24"/>
      <c r="C68" s="19" t="s">
        <v>178</v>
      </c>
      <c r="D68" s="20" t="s">
        <v>179</v>
      </c>
      <c r="E68" s="33">
        <v>100</v>
      </c>
      <c r="F68" s="161">
        <v>-50</v>
      </c>
      <c r="G68" s="173">
        <f t="shared" si="3"/>
        <v>50</v>
      </c>
      <c r="H68" s="164" t="s">
        <v>27</v>
      </c>
    </row>
    <row r="69" spans="1:8" s="7" customFormat="1" ht="15.75">
      <c r="A69" s="24"/>
      <c r="B69" s="24"/>
      <c r="C69" s="38" t="s">
        <v>240</v>
      </c>
      <c r="D69" s="39" t="s">
        <v>241</v>
      </c>
      <c r="E69" s="33">
        <v>9365</v>
      </c>
      <c r="F69" s="166"/>
      <c r="G69" s="173">
        <f t="shared" si="3"/>
        <v>9365</v>
      </c>
      <c r="H69" s="164"/>
    </row>
    <row r="70" spans="1:8" s="7" customFormat="1" ht="15.75">
      <c r="A70" s="24"/>
      <c r="B70" s="13">
        <v>80110</v>
      </c>
      <c r="C70" s="13"/>
      <c r="D70" s="15" t="s">
        <v>236</v>
      </c>
      <c r="E70" s="176">
        <f>SUM(E71:E72)</f>
        <v>7960843</v>
      </c>
      <c r="F70" s="177">
        <f>SUM(F71:F72)</f>
        <v>0</v>
      </c>
      <c r="G70" s="178">
        <f>SUM(G71:G72)</f>
        <v>7960843</v>
      </c>
      <c r="H70" s="164"/>
    </row>
    <row r="71" spans="1:8" s="7" customFormat="1" ht="25.5">
      <c r="A71" s="24"/>
      <c r="B71" s="24"/>
      <c r="C71" s="19">
        <v>6298</v>
      </c>
      <c r="D71" s="20" t="s">
        <v>237</v>
      </c>
      <c r="E71" s="33">
        <v>7024273</v>
      </c>
      <c r="F71" s="166"/>
      <c r="G71" s="173">
        <f t="shared" si="3"/>
        <v>7024273</v>
      </c>
      <c r="H71" s="164"/>
    </row>
    <row r="72" spans="1:8" s="7" customFormat="1" ht="38.25">
      <c r="A72" s="24"/>
      <c r="B72" s="24"/>
      <c r="C72" s="19">
        <v>6339</v>
      </c>
      <c r="D72" s="20" t="s">
        <v>238</v>
      </c>
      <c r="E72" s="33">
        <v>936570</v>
      </c>
      <c r="F72" s="166"/>
      <c r="G72" s="173">
        <f t="shared" si="3"/>
        <v>936570</v>
      </c>
      <c r="H72" s="164"/>
    </row>
    <row r="73" spans="1:8" s="7" customFormat="1" ht="27" customHeight="1">
      <c r="A73" s="24"/>
      <c r="B73" s="13">
        <v>80114</v>
      </c>
      <c r="C73" s="13"/>
      <c r="D73" s="15" t="s">
        <v>242</v>
      </c>
      <c r="E73" s="176">
        <f>SUM(E74:E76)</f>
        <v>18040</v>
      </c>
      <c r="F73" s="179">
        <f>SUM(F74:F76)</f>
        <v>0</v>
      </c>
      <c r="G73" s="178">
        <f>SUM(G74:G76)</f>
        <v>18040</v>
      </c>
      <c r="H73" s="164"/>
    </row>
    <row r="74" spans="1:8" s="7" customFormat="1" ht="15.75">
      <c r="A74" s="24"/>
      <c r="B74" s="24"/>
      <c r="C74" s="19" t="s">
        <v>186</v>
      </c>
      <c r="D74" s="20" t="s">
        <v>187</v>
      </c>
      <c r="E74" s="33">
        <v>1000</v>
      </c>
      <c r="F74" s="166"/>
      <c r="G74" s="173">
        <f t="shared" si="3"/>
        <v>1000</v>
      </c>
      <c r="H74" s="164"/>
    </row>
    <row r="75" spans="1:8" s="7" customFormat="1" ht="15.75">
      <c r="A75" s="24"/>
      <c r="B75" s="24"/>
      <c r="C75" s="19" t="s">
        <v>180</v>
      </c>
      <c r="D75" s="20" t="s">
        <v>181</v>
      </c>
      <c r="E75" s="33">
        <v>100</v>
      </c>
      <c r="F75" s="161"/>
      <c r="G75" s="173">
        <f t="shared" si="3"/>
        <v>100</v>
      </c>
      <c r="H75" s="164"/>
    </row>
    <row r="76" spans="1:8" s="7" customFormat="1" ht="15.75">
      <c r="A76" s="24"/>
      <c r="B76" s="24"/>
      <c r="C76" s="38" t="s">
        <v>240</v>
      </c>
      <c r="D76" s="39" t="s">
        <v>241</v>
      </c>
      <c r="E76" s="33">
        <v>16940</v>
      </c>
      <c r="F76" s="166"/>
      <c r="G76" s="173">
        <f t="shared" si="3"/>
        <v>16940</v>
      </c>
      <c r="H76" s="164"/>
    </row>
    <row r="77" spans="1:8" s="7" customFormat="1" ht="15.75">
      <c r="A77" s="24"/>
      <c r="B77" s="24">
        <v>80195</v>
      </c>
      <c r="C77" s="19"/>
      <c r="D77" s="41" t="s">
        <v>164</v>
      </c>
      <c r="E77" s="176">
        <f>E78</f>
        <v>10500</v>
      </c>
      <c r="F77" s="179">
        <f>F78</f>
        <v>-503</v>
      </c>
      <c r="G77" s="178">
        <f>G78</f>
        <v>9997</v>
      </c>
      <c r="H77" s="164"/>
    </row>
    <row r="78" spans="1:8" s="7" customFormat="1" ht="141" customHeight="1">
      <c r="A78" s="24"/>
      <c r="B78" s="24"/>
      <c r="C78" s="38">
        <v>2030</v>
      </c>
      <c r="D78" s="39" t="s">
        <v>245</v>
      </c>
      <c r="E78" s="33">
        <v>10500</v>
      </c>
      <c r="F78" s="161">
        <v>-503</v>
      </c>
      <c r="G78" s="173">
        <f t="shared" si="3"/>
        <v>9997</v>
      </c>
      <c r="H78" s="181" t="s">
        <v>28</v>
      </c>
    </row>
    <row r="79" spans="1:8" s="7" customFormat="1" ht="15.75">
      <c r="A79" s="23">
        <v>852</v>
      </c>
      <c r="B79" s="23"/>
      <c r="C79" s="23"/>
      <c r="D79" s="10" t="s">
        <v>243</v>
      </c>
      <c r="E79" s="174">
        <f>E80+E82+E84+E87+E92+E90</f>
        <v>1867669</v>
      </c>
      <c r="F79" s="180">
        <f>F80+F82+F84+F87+F92+F90</f>
        <v>295136</v>
      </c>
      <c r="G79" s="174">
        <f>G80+G82+G84+G87+G92+G90</f>
        <v>2162805</v>
      </c>
      <c r="H79" s="172"/>
    </row>
    <row r="80" spans="1:8" s="7" customFormat="1" ht="38.25">
      <c r="A80" s="29"/>
      <c r="B80" s="13">
        <v>85212</v>
      </c>
      <c r="C80" s="13"/>
      <c r="D80" s="15" t="s">
        <v>144</v>
      </c>
      <c r="E80" s="176">
        <f>E81</f>
        <v>1664000</v>
      </c>
      <c r="F80" s="177">
        <f>F81</f>
        <v>202000</v>
      </c>
      <c r="G80" s="178">
        <f>G81</f>
        <v>1866000</v>
      </c>
      <c r="H80" s="164"/>
    </row>
    <row r="81" spans="1:8" s="7" customFormat="1" ht="59.25" customHeight="1">
      <c r="A81" s="29"/>
      <c r="B81" s="13"/>
      <c r="C81" s="18">
        <v>2010</v>
      </c>
      <c r="D81" s="20" t="s">
        <v>184</v>
      </c>
      <c r="E81" s="33">
        <v>1664000</v>
      </c>
      <c r="F81" s="166">
        <v>202000</v>
      </c>
      <c r="G81" s="173">
        <f t="shared" si="3"/>
        <v>1866000</v>
      </c>
      <c r="H81" s="164" t="s">
        <v>29</v>
      </c>
    </row>
    <row r="82" spans="1:8" s="7" customFormat="1" ht="51">
      <c r="A82" s="29"/>
      <c r="B82" s="13">
        <v>85213</v>
      </c>
      <c r="C82" s="13"/>
      <c r="D82" s="15" t="s">
        <v>244</v>
      </c>
      <c r="E82" s="176">
        <f>E83</f>
        <v>8737</v>
      </c>
      <c r="F82" s="177">
        <f>F83</f>
        <v>0</v>
      </c>
      <c r="G82" s="178">
        <f>G83</f>
        <v>8737</v>
      </c>
      <c r="H82" s="164"/>
    </row>
    <row r="83" spans="1:8" s="7" customFormat="1" ht="51">
      <c r="A83" s="29"/>
      <c r="B83" s="29"/>
      <c r="C83" s="18">
        <v>2010</v>
      </c>
      <c r="D83" s="20" t="s">
        <v>184</v>
      </c>
      <c r="E83" s="33">
        <v>8737</v>
      </c>
      <c r="F83" s="161"/>
      <c r="G83" s="173">
        <f t="shared" si="3"/>
        <v>8737</v>
      </c>
      <c r="H83" s="164"/>
    </row>
    <row r="84" spans="1:8" s="7" customFormat="1" ht="25.5">
      <c r="A84" s="13"/>
      <c r="B84" s="13">
        <v>85214</v>
      </c>
      <c r="C84" s="13"/>
      <c r="D84" s="15" t="s">
        <v>145</v>
      </c>
      <c r="E84" s="176">
        <f>SUM(E85:E86)</f>
        <v>73485</v>
      </c>
      <c r="F84" s="177">
        <f>SUM(F85:F86)</f>
        <v>0</v>
      </c>
      <c r="G84" s="178">
        <f>SUM(G85:G86)</f>
        <v>73485</v>
      </c>
      <c r="H84" s="164"/>
    </row>
    <row r="85" spans="1:8" s="7" customFormat="1" ht="51">
      <c r="A85" s="13"/>
      <c r="B85" s="18"/>
      <c r="C85" s="18">
        <v>2010</v>
      </c>
      <c r="D85" s="20" t="s">
        <v>184</v>
      </c>
      <c r="E85" s="33">
        <v>33300</v>
      </c>
      <c r="F85" s="166"/>
      <c r="G85" s="173">
        <f t="shared" si="3"/>
        <v>33300</v>
      </c>
      <c r="H85" s="164"/>
    </row>
    <row r="86" spans="1:8" s="7" customFormat="1" ht="25.5">
      <c r="A86" s="13"/>
      <c r="B86" s="18"/>
      <c r="C86" s="38">
        <v>2030</v>
      </c>
      <c r="D86" s="39" t="s">
        <v>245</v>
      </c>
      <c r="E86" s="33">
        <v>40185</v>
      </c>
      <c r="F86" s="166"/>
      <c r="G86" s="173">
        <f t="shared" si="3"/>
        <v>40185</v>
      </c>
      <c r="H86" s="164"/>
    </row>
    <row r="87" spans="1:8" s="7" customFormat="1" ht="15.75">
      <c r="A87" s="13"/>
      <c r="B87" s="13">
        <v>85219</v>
      </c>
      <c r="C87" s="13"/>
      <c r="D87" s="15" t="s">
        <v>246</v>
      </c>
      <c r="E87" s="176">
        <f>SUM(E88:E89)</f>
        <v>73400</v>
      </c>
      <c r="F87" s="177">
        <f>SUM(F88:F89)</f>
        <v>0</v>
      </c>
      <c r="G87" s="178">
        <f>SUM(G88:G89)</f>
        <v>73400</v>
      </c>
      <c r="H87" s="164"/>
    </row>
    <row r="88" spans="1:8" s="7" customFormat="1" ht="25.5">
      <c r="A88" s="13"/>
      <c r="B88" s="18"/>
      <c r="C88" s="38">
        <v>2030</v>
      </c>
      <c r="D88" s="39" t="s">
        <v>245</v>
      </c>
      <c r="E88" s="33">
        <v>73300</v>
      </c>
      <c r="F88" s="166"/>
      <c r="G88" s="173">
        <f t="shared" si="3"/>
        <v>73300</v>
      </c>
      <c r="H88" s="164"/>
    </row>
    <row r="89" spans="1:8" s="7" customFormat="1" ht="15.75">
      <c r="A89" s="13"/>
      <c r="B89" s="13"/>
      <c r="C89" s="19" t="s">
        <v>180</v>
      </c>
      <c r="D89" s="20" t="s">
        <v>181</v>
      </c>
      <c r="E89" s="33">
        <v>100</v>
      </c>
      <c r="F89" s="166"/>
      <c r="G89" s="173">
        <f t="shared" si="3"/>
        <v>100</v>
      </c>
      <c r="H89" s="164"/>
    </row>
    <row r="90" spans="1:8" s="7" customFormat="1" ht="15.75">
      <c r="A90" s="13"/>
      <c r="B90" s="40">
        <v>85278</v>
      </c>
      <c r="C90" s="40"/>
      <c r="D90" s="41" t="s">
        <v>247</v>
      </c>
      <c r="E90" s="176">
        <f>E91</f>
        <v>0</v>
      </c>
      <c r="F90" s="177">
        <f>F91</f>
        <v>93136</v>
      </c>
      <c r="G90" s="178">
        <f>G91</f>
        <v>93136</v>
      </c>
      <c r="H90" s="164"/>
    </row>
    <row r="91" spans="1:8" s="7" customFormat="1" ht="71.25" customHeight="1">
      <c r="A91" s="13"/>
      <c r="B91" s="29"/>
      <c r="C91" s="18">
        <v>2010</v>
      </c>
      <c r="D91" s="20" t="s">
        <v>184</v>
      </c>
      <c r="E91" s="33"/>
      <c r="F91" s="166">
        <f>65661+27475</f>
        <v>93136</v>
      </c>
      <c r="G91" s="173">
        <f t="shared" si="3"/>
        <v>93136</v>
      </c>
      <c r="H91" s="164" t="s">
        <v>30</v>
      </c>
    </row>
    <row r="92" spans="1:8" s="7" customFormat="1" ht="15.75">
      <c r="A92" s="40"/>
      <c r="B92" s="40">
        <v>85295</v>
      </c>
      <c r="C92" s="40"/>
      <c r="D92" s="41" t="s">
        <v>164</v>
      </c>
      <c r="E92" s="176">
        <f>E93</f>
        <v>48047</v>
      </c>
      <c r="F92" s="177">
        <f>F93</f>
        <v>0</v>
      </c>
      <c r="G92" s="178">
        <f>G93</f>
        <v>48047</v>
      </c>
      <c r="H92" s="164"/>
    </row>
    <row r="93" spans="1:8" s="7" customFormat="1" ht="25.5">
      <c r="A93" s="13"/>
      <c r="B93" s="13"/>
      <c r="C93" s="38">
        <v>2030</v>
      </c>
      <c r="D93" s="39" t="s">
        <v>245</v>
      </c>
      <c r="E93" s="33">
        <v>48047</v>
      </c>
      <c r="F93" s="166"/>
      <c r="G93" s="173">
        <f t="shared" si="3"/>
        <v>48047</v>
      </c>
      <c r="H93" s="164"/>
    </row>
    <row r="94" spans="1:8" s="7" customFormat="1" ht="15.75">
      <c r="A94" s="23">
        <v>854</v>
      </c>
      <c r="B94" s="23"/>
      <c r="C94" s="23"/>
      <c r="D94" s="10" t="s">
        <v>1</v>
      </c>
      <c r="E94" s="174">
        <f aca="true" t="shared" si="4" ref="E94:G95">E95</f>
        <v>11887</v>
      </c>
      <c r="F94" s="180">
        <f t="shared" si="4"/>
        <v>21458</v>
      </c>
      <c r="G94" s="174">
        <f t="shared" si="4"/>
        <v>33345</v>
      </c>
      <c r="H94" s="172"/>
    </row>
    <row r="95" spans="1:8" s="7" customFormat="1" ht="15.75">
      <c r="A95" s="13"/>
      <c r="B95" s="13">
        <v>85415</v>
      </c>
      <c r="C95" s="38"/>
      <c r="D95" s="66" t="s">
        <v>2</v>
      </c>
      <c r="E95" s="176">
        <f t="shared" si="4"/>
        <v>11887</v>
      </c>
      <c r="F95" s="177">
        <f t="shared" si="4"/>
        <v>21458</v>
      </c>
      <c r="G95" s="178">
        <f t="shared" si="4"/>
        <v>33345</v>
      </c>
      <c r="H95" s="164"/>
    </row>
    <row r="96" spans="1:8" s="7" customFormat="1" ht="51" customHeight="1">
      <c r="A96" s="13"/>
      <c r="B96" s="29"/>
      <c r="C96" s="38">
        <v>2030</v>
      </c>
      <c r="D96" s="39" t="s">
        <v>245</v>
      </c>
      <c r="E96" s="33">
        <v>11887</v>
      </c>
      <c r="F96" s="166">
        <v>21458</v>
      </c>
      <c r="G96" s="173">
        <f>E96+F96</f>
        <v>33345</v>
      </c>
      <c r="H96" s="164" t="s">
        <v>31</v>
      </c>
    </row>
    <row r="97" spans="1:8" ht="15.75">
      <c r="A97" s="182"/>
      <c r="B97" s="182"/>
      <c r="C97" s="182"/>
      <c r="D97" s="182"/>
      <c r="E97" s="183"/>
      <c r="F97" s="183">
        <f>F14+F22+F62+F79+F94+F6+F11+F53</f>
        <v>877341</v>
      </c>
      <c r="G97" s="183"/>
      <c r="H97" s="184"/>
    </row>
    <row r="98" ht="15.75">
      <c r="G98" s="5"/>
    </row>
    <row r="99" ht="15.75">
      <c r="G99" s="5"/>
    </row>
    <row r="100" ht="15.75">
      <c r="G100" s="5"/>
    </row>
    <row r="101" ht="15.75">
      <c r="G101" s="5"/>
    </row>
    <row r="102" ht="15.75">
      <c r="G102" s="5"/>
    </row>
    <row r="103" ht="15.75">
      <c r="G103" s="5"/>
    </row>
    <row r="104" ht="15.75">
      <c r="G104" s="5"/>
    </row>
    <row r="105" ht="15.75">
      <c r="G105" s="5"/>
    </row>
    <row r="106" ht="15.75">
      <c r="G106" s="5"/>
    </row>
    <row r="107" ht="15.75">
      <c r="G107" s="5"/>
    </row>
    <row r="108" ht="15.75">
      <c r="G108" s="5"/>
    </row>
    <row r="109" ht="15.75">
      <c r="G109" s="5"/>
    </row>
    <row r="110" ht="15.75">
      <c r="G110" s="5"/>
    </row>
    <row r="111" ht="15.75">
      <c r="G111" s="5"/>
    </row>
    <row r="112" ht="15.75">
      <c r="G112" s="5"/>
    </row>
    <row r="113" ht="15.75">
      <c r="G113" s="5"/>
    </row>
    <row r="114" ht="15.75">
      <c r="G114" s="5"/>
    </row>
    <row r="115" ht="15.75">
      <c r="G115" s="5"/>
    </row>
    <row r="116" ht="15.75">
      <c r="G116" s="5"/>
    </row>
    <row r="117" ht="15.75">
      <c r="G117" s="5"/>
    </row>
    <row r="118" ht="15.75">
      <c r="G118" s="5"/>
    </row>
    <row r="119" ht="15.75">
      <c r="G119" s="5"/>
    </row>
    <row r="120" ht="15.75">
      <c r="G120" s="5"/>
    </row>
    <row r="121" ht="15.75">
      <c r="G121" s="5"/>
    </row>
    <row r="122" ht="15.75">
      <c r="G122" s="5"/>
    </row>
    <row r="123" ht="15.75">
      <c r="G123" s="5"/>
    </row>
    <row r="124" ht="15.75">
      <c r="G124" s="5"/>
    </row>
    <row r="125" ht="15.75">
      <c r="G125" s="5"/>
    </row>
    <row r="126" ht="15.75">
      <c r="G126" s="5"/>
    </row>
    <row r="127" ht="15.75">
      <c r="G127" s="5"/>
    </row>
    <row r="128" ht="15.75">
      <c r="G128" s="5"/>
    </row>
    <row r="129" ht="15.75">
      <c r="G129" s="5"/>
    </row>
    <row r="130" ht="15.75">
      <c r="G130" s="5"/>
    </row>
    <row r="131" ht="15.75">
      <c r="G131" s="5"/>
    </row>
    <row r="132" ht="15.75">
      <c r="G132" s="5"/>
    </row>
    <row r="133" ht="15.75">
      <c r="G133" s="5"/>
    </row>
    <row r="134" ht="15.75">
      <c r="G134" s="5"/>
    </row>
    <row r="135" ht="15.75">
      <c r="G135" s="5"/>
    </row>
    <row r="136" ht="15.75">
      <c r="G136" s="5"/>
    </row>
    <row r="137" ht="15.75">
      <c r="G137" s="5"/>
    </row>
    <row r="138" ht="15.75">
      <c r="G138" s="5"/>
    </row>
    <row r="139" ht="15.75">
      <c r="G139" s="5"/>
    </row>
    <row r="140" ht="15.75">
      <c r="G140" s="5"/>
    </row>
    <row r="141" ht="15.75">
      <c r="G141" s="5"/>
    </row>
    <row r="142" ht="15.75">
      <c r="G142" s="5"/>
    </row>
    <row r="143" ht="15.75">
      <c r="G143" s="5"/>
    </row>
    <row r="144" ht="15.75">
      <c r="G144" s="5"/>
    </row>
    <row r="145" ht="15.75">
      <c r="G145" s="5"/>
    </row>
    <row r="146" ht="15.75">
      <c r="G146" s="5"/>
    </row>
    <row r="147" ht="15.75">
      <c r="G147" s="5"/>
    </row>
    <row r="148" ht="15.75">
      <c r="G148" s="5"/>
    </row>
    <row r="149" ht="15.75">
      <c r="G149" s="5"/>
    </row>
    <row r="150" ht="15.75">
      <c r="G150" s="5"/>
    </row>
    <row r="151" ht="15.75">
      <c r="G151" s="5"/>
    </row>
    <row r="152" ht="15.75">
      <c r="G152" s="5"/>
    </row>
    <row r="153" ht="15.75">
      <c r="G153" s="5"/>
    </row>
    <row r="154" ht="15.75">
      <c r="G154" s="5"/>
    </row>
    <row r="155" ht="15.75">
      <c r="G155" s="5"/>
    </row>
    <row r="156" ht="15.75">
      <c r="G156" s="5"/>
    </row>
    <row r="157" ht="15.75">
      <c r="G157" s="5"/>
    </row>
    <row r="158" ht="15.75">
      <c r="G158" s="5"/>
    </row>
    <row r="159" ht="15.75">
      <c r="G159" s="5"/>
    </row>
    <row r="160" ht="15.75">
      <c r="G160" s="5"/>
    </row>
    <row r="161" ht="15.75">
      <c r="G161" s="5"/>
    </row>
    <row r="162" ht="15.75">
      <c r="G162" s="5"/>
    </row>
    <row r="163" ht="15.75">
      <c r="G163" s="5"/>
    </row>
    <row r="164" ht="15.75">
      <c r="G164" s="5"/>
    </row>
    <row r="165" ht="15.75">
      <c r="G165" s="5"/>
    </row>
    <row r="166" ht="15.75">
      <c r="G166" s="5"/>
    </row>
    <row r="167" ht="15.75">
      <c r="G167" s="5"/>
    </row>
    <row r="168" ht="15.75">
      <c r="G168" s="5"/>
    </row>
    <row r="169" ht="15.75">
      <c r="G169" s="5"/>
    </row>
    <row r="170" ht="15.75">
      <c r="G170" s="5"/>
    </row>
    <row r="171" ht="15.75">
      <c r="G171" s="5"/>
    </row>
    <row r="172" ht="15.75">
      <c r="G172" s="5"/>
    </row>
    <row r="173" ht="15.75">
      <c r="G173" s="5"/>
    </row>
    <row r="174" ht="15.75">
      <c r="G174" s="5"/>
    </row>
    <row r="175" ht="15.75">
      <c r="G175" s="5"/>
    </row>
    <row r="176" ht="15.75">
      <c r="G176" s="5"/>
    </row>
    <row r="177" ht="15.75">
      <c r="G177" s="5"/>
    </row>
    <row r="178" ht="15.75">
      <c r="G178" s="5"/>
    </row>
    <row r="179" ht="15.75">
      <c r="G179" s="5"/>
    </row>
    <row r="180" ht="15.75">
      <c r="G180" s="5"/>
    </row>
    <row r="181" ht="15.75">
      <c r="G181" s="5"/>
    </row>
    <row r="182" ht="15.75">
      <c r="G182" s="5"/>
    </row>
    <row r="183" ht="15.75">
      <c r="G183" s="5"/>
    </row>
    <row r="184" ht="15.75">
      <c r="G184" s="5"/>
    </row>
    <row r="185" ht="15.75">
      <c r="G185" s="5"/>
    </row>
    <row r="186" ht="15.75">
      <c r="G186" s="5"/>
    </row>
    <row r="187" ht="15.75">
      <c r="G187" s="5"/>
    </row>
    <row r="188" ht="15.75">
      <c r="G188" s="5"/>
    </row>
    <row r="189" ht="15.75">
      <c r="G189" s="5"/>
    </row>
    <row r="190" ht="15.75">
      <c r="G190" s="5"/>
    </row>
    <row r="191" ht="15.75">
      <c r="G191" s="5"/>
    </row>
    <row r="192" ht="15.75">
      <c r="G192" s="5"/>
    </row>
    <row r="193" ht="15.75">
      <c r="G193" s="5"/>
    </row>
    <row r="194" ht="15.75">
      <c r="G194" s="5"/>
    </row>
    <row r="195" ht="15.75">
      <c r="G195" s="5"/>
    </row>
    <row r="196" ht="15.75">
      <c r="G196" s="5"/>
    </row>
    <row r="197" ht="15.75">
      <c r="G197" s="5"/>
    </row>
    <row r="198" ht="15.75">
      <c r="G198" s="5"/>
    </row>
    <row r="199" ht="15.75">
      <c r="G199" s="5"/>
    </row>
    <row r="200" ht="15.75">
      <c r="G200" s="5"/>
    </row>
    <row r="201" ht="15.75">
      <c r="G201" s="5"/>
    </row>
    <row r="202" ht="15.75">
      <c r="G202" s="5"/>
    </row>
    <row r="203" ht="15.75">
      <c r="G203" s="5"/>
    </row>
    <row r="204" ht="15.75">
      <c r="G204" s="5"/>
    </row>
    <row r="205" ht="15.75">
      <c r="G205" s="5"/>
    </row>
    <row r="206" ht="15.75">
      <c r="G206" s="5"/>
    </row>
    <row r="207" ht="15.75">
      <c r="G207" s="5"/>
    </row>
    <row r="208" ht="15.75">
      <c r="G208" s="5"/>
    </row>
    <row r="209" ht="15.75">
      <c r="G209" s="5"/>
    </row>
    <row r="210" ht="15.75">
      <c r="G210" s="5"/>
    </row>
    <row r="211" ht="15.75">
      <c r="G211" s="5"/>
    </row>
    <row r="212" ht="15.75">
      <c r="G212" s="5"/>
    </row>
    <row r="213" ht="15.75">
      <c r="G213" s="5"/>
    </row>
    <row r="214" ht="15.75">
      <c r="G214" s="5"/>
    </row>
    <row r="215" ht="15.75">
      <c r="G215" s="5"/>
    </row>
    <row r="216" ht="15.75">
      <c r="G216" s="5"/>
    </row>
    <row r="217" ht="15.75">
      <c r="G217" s="5"/>
    </row>
    <row r="218" ht="15.75">
      <c r="G218" s="5"/>
    </row>
    <row r="219" ht="15.75">
      <c r="G219" s="5"/>
    </row>
    <row r="220" ht="15.75">
      <c r="G220" s="5"/>
    </row>
    <row r="221" ht="15.75">
      <c r="G221" s="5"/>
    </row>
    <row r="222" ht="15.75">
      <c r="G222" s="5"/>
    </row>
    <row r="223" ht="15.75">
      <c r="G223" s="5"/>
    </row>
    <row r="224" ht="15.75">
      <c r="G224" s="5"/>
    </row>
    <row r="225" ht="15.75">
      <c r="G225" s="5"/>
    </row>
    <row r="226" ht="15.75">
      <c r="G226" s="5"/>
    </row>
    <row r="227" ht="15.75">
      <c r="G227" s="5"/>
    </row>
    <row r="228" ht="15.75">
      <c r="G228" s="5"/>
    </row>
    <row r="229" ht="15.75">
      <c r="G229" s="5"/>
    </row>
    <row r="230" ht="15.75">
      <c r="G230" s="5"/>
    </row>
    <row r="231" ht="15.75">
      <c r="G231" s="5"/>
    </row>
    <row r="232" ht="15.75">
      <c r="G232" s="5"/>
    </row>
    <row r="233" ht="15.75">
      <c r="G233" s="5"/>
    </row>
    <row r="234" ht="15.75">
      <c r="G234" s="5"/>
    </row>
    <row r="235" ht="15.75">
      <c r="G235" s="5"/>
    </row>
    <row r="236" ht="15.75">
      <c r="G236" s="5"/>
    </row>
    <row r="237" ht="15.75">
      <c r="G237" s="5"/>
    </row>
    <row r="238" ht="15.75">
      <c r="G238" s="5"/>
    </row>
    <row r="239" ht="15.75">
      <c r="G239" s="5"/>
    </row>
    <row r="240" ht="15.75">
      <c r="G240" s="5"/>
    </row>
    <row r="241" ht="15.75">
      <c r="G241" s="5"/>
    </row>
    <row r="242" ht="15.75">
      <c r="G242" s="5"/>
    </row>
    <row r="243" ht="15.75">
      <c r="G243" s="5"/>
    </row>
    <row r="244" ht="15.75">
      <c r="G244" s="5"/>
    </row>
    <row r="245" ht="15.75">
      <c r="G245" s="5"/>
    </row>
    <row r="246" ht="15.75">
      <c r="G246" s="5"/>
    </row>
    <row r="247" ht="15.75">
      <c r="G247" s="5"/>
    </row>
    <row r="248" ht="15.75">
      <c r="G248" s="5"/>
    </row>
    <row r="249" ht="15.75">
      <c r="G249" s="5"/>
    </row>
    <row r="250" ht="15.75">
      <c r="G250" s="5"/>
    </row>
    <row r="251" ht="15.75">
      <c r="G251" s="5"/>
    </row>
    <row r="252" ht="15.75">
      <c r="G252" s="5"/>
    </row>
    <row r="253" ht="15.75">
      <c r="G253" s="5"/>
    </row>
    <row r="254" ht="15.75">
      <c r="G254" s="5"/>
    </row>
    <row r="255" ht="15.75">
      <c r="G255" s="5"/>
    </row>
    <row r="256" ht="15.75">
      <c r="G256" s="5"/>
    </row>
    <row r="257" ht="15.75">
      <c r="G257" s="5"/>
    </row>
    <row r="258" ht="15.75">
      <c r="G258" s="5"/>
    </row>
    <row r="259" ht="15.75">
      <c r="G259" s="5"/>
    </row>
    <row r="260" ht="15.75">
      <c r="G260" s="5"/>
    </row>
    <row r="261" ht="15.75">
      <c r="G261" s="5"/>
    </row>
    <row r="262" ht="15.75">
      <c r="G262" s="5"/>
    </row>
    <row r="263" ht="15.75">
      <c r="G263" s="5"/>
    </row>
    <row r="264" ht="15.75">
      <c r="G264" s="5"/>
    </row>
    <row r="265" ht="15.75">
      <c r="G265" s="5"/>
    </row>
    <row r="266" ht="15.75">
      <c r="G266" s="5"/>
    </row>
    <row r="267" ht="15.75">
      <c r="G267" s="5"/>
    </row>
    <row r="268" ht="15.75">
      <c r="G268" s="5"/>
    </row>
    <row r="269" ht="15.75">
      <c r="G269" s="5"/>
    </row>
    <row r="270" ht="15.75">
      <c r="G270" s="5"/>
    </row>
    <row r="271" ht="15.75">
      <c r="G271" s="5"/>
    </row>
    <row r="272" ht="15.75">
      <c r="G272" s="5"/>
    </row>
    <row r="273" ht="15.75">
      <c r="G273" s="5"/>
    </row>
    <row r="274" ht="15.75">
      <c r="G274" s="5"/>
    </row>
    <row r="275" ht="15.75">
      <c r="G275" s="5"/>
    </row>
    <row r="276" ht="15.75">
      <c r="G276" s="5"/>
    </row>
    <row r="277" ht="15.75">
      <c r="G277" s="5"/>
    </row>
    <row r="278" ht="15.75">
      <c r="G278" s="5"/>
    </row>
    <row r="279" ht="15.75">
      <c r="G279" s="5"/>
    </row>
    <row r="280" ht="15.75">
      <c r="G280" s="5"/>
    </row>
    <row r="281" ht="15.75">
      <c r="G281" s="5"/>
    </row>
    <row r="282" ht="15.75">
      <c r="G282" s="5"/>
    </row>
    <row r="283" ht="15.75">
      <c r="G283" s="5"/>
    </row>
    <row r="284" ht="15.75">
      <c r="G284" s="5"/>
    </row>
    <row r="285" ht="15.75">
      <c r="G285" s="5"/>
    </row>
    <row r="286" ht="15.75">
      <c r="G286" s="5"/>
    </row>
    <row r="287" ht="15.75">
      <c r="G287" s="5"/>
    </row>
    <row r="288" ht="15.75">
      <c r="G288" s="5"/>
    </row>
    <row r="289" ht="15.75">
      <c r="G289" s="5"/>
    </row>
    <row r="290" ht="15.75">
      <c r="G290" s="5"/>
    </row>
    <row r="291" ht="15.75">
      <c r="G291" s="5"/>
    </row>
    <row r="292" ht="15.75">
      <c r="G292" s="5"/>
    </row>
    <row r="293" ht="15.75">
      <c r="G293" s="5"/>
    </row>
    <row r="294" ht="15.75">
      <c r="G294" s="5"/>
    </row>
    <row r="295" ht="15.75">
      <c r="G295" s="5"/>
    </row>
    <row r="296" ht="15.75">
      <c r="G296" s="5"/>
    </row>
    <row r="297" ht="15.75">
      <c r="G297" s="5"/>
    </row>
    <row r="298" ht="15.75">
      <c r="G298" s="5"/>
    </row>
    <row r="299" ht="15.75">
      <c r="G299" s="5"/>
    </row>
    <row r="300" ht="15.75">
      <c r="G300" s="5"/>
    </row>
    <row r="301" ht="15.75">
      <c r="G301" s="5"/>
    </row>
    <row r="302" ht="15.75">
      <c r="G302" s="5"/>
    </row>
    <row r="303" ht="15.75">
      <c r="G303" s="5"/>
    </row>
    <row r="304" ht="15.75">
      <c r="G304" s="5"/>
    </row>
    <row r="305" ht="15.75">
      <c r="G305" s="5"/>
    </row>
    <row r="306" ht="15.75">
      <c r="G306" s="5"/>
    </row>
    <row r="307" ht="15.75">
      <c r="G307" s="5"/>
    </row>
    <row r="308" ht="15.75">
      <c r="G308" s="5"/>
    </row>
    <row r="309" ht="15.75">
      <c r="G309" s="5"/>
    </row>
    <row r="310" ht="15.75">
      <c r="G310" s="5"/>
    </row>
    <row r="311" ht="15.75">
      <c r="G311" s="5"/>
    </row>
    <row r="312" ht="15.75">
      <c r="G312" s="5"/>
    </row>
    <row r="313" ht="15.75">
      <c r="G313" s="5"/>
    </row>
    <row r="314" ht="15.75">
      <c r="G314" s="5"/>
    </row>
    <row r="315" ht="15.75">
      <c r="G315" s="5"/>
    </row>
    <row r="316" ht="15.75">
      <c r="G316" s="5"/>
    </row>
    <row r="317" ht="15.75">
      <c r="G317" s="5"/>
    </row>
    <row r="318" ht="15.75">
      <c r="G318" s="5"/>
    </row>
    <row r="319" ht="15.75">
      <c r="G319" s="5"/>
    </row>
    <row r="320" ht="15.75">
      <c r="G320" s="5"/>
    </row>
    <row r="321" ht="15.75">
      <c r="G321" s="5"/>
    </row>
    <row r="322" ht="15.75">
      <c r="G322" s="5"/>
    </row>
    <row r="323" ht="15.75">
      <c r="G323" s="5"/>
    </row>
    <row r="324" ht="15.75">
      <c r="G324" s="5"/>
    </row>
    <row r="325" ht="15.75">
      <c r="G325" s="5"/>
    </row>
    <row r="326" ht="15.75">
      <c r="G326" s="5"/>
    </row>
    <row r="327" ht="15.75">
      <c r="G327" s="5"/>
    </row>
    <row r="328" ht="15.75">
      <c r="G328" s="5"/>
    </row>
    <row r="329" ht="15.75">
      <c r="G329" s="5"/>
    </row>
    <row r="330" ht="15.75">
      <c r="G330" s="5"/>
    </row>
    <row r="331" ht="15.75">
      <c r="G331" s="5"/>
    </row>
    <row r="332" ht="15.75">
      <c r="G332" s="5"/>
    </row>
    <row r="333" ht="15.75">
      <c r="G333" s="5"/>
    </row>
    <row r="334" ht="15.75">
      <c r="G334" s="5"/>
    </row>
    <row r="335" ht="15.75">
      <c r="G335" s="5"/>
    </row>
    <row r="336" ht="15.75">
      <c r="G336" s="5"/>
    </row>
    <row r="337" ht="15.75">
      <c r="G337" s="5"/>
    </row>
    <row r="338" ht="15.75">
      <c r="G338" s="5"/>
    </row>
    <row r="339" ht="15.75">
      <c r="G339" s="5"/>
    </row>
    <row r="340" ht="15.75">
      <c r="G340" s="5"/>
    </row>
    <row r="341" ht="15.75">
      <c r="G341" s="5"/>
    </row>
    <row r="342" ht="15.75">
      <c r="G342" s="5"/>
    </row>
    <row r="343" ht="15.75">
      <c r="G343" s="5"/>
    </row>
    <row r="344" ht="15.75">
      <c r="G344" s="5"/>
    </row>
    <row r="345" ht="15.75">
      <c r="G345" s="5"/>
    </row>
    <row r="346" ht="15.75">
      <c r="G346" s="5"/>
    </row>
    <row r="347" ht="15.75">
      <c r="G347" s="5"/>
    </row>
    <row r="348" ht="15.75">
      <c r="G348" s="5"/>
    </row>
    <row r="349" ht="15.75">
      <c r="G349" s="5"/>
    </row>
    <row r="350" ht="15.75">
      <c r="G350" s="5"/>
    </row>
    <row r="351" ht="15.75">
      <c r="G351" s="5"/>
    </row>
    <row r="352" ht="15.75">
      <c r="G352" s="5"/>
    </row>
    <row r="353" ht="15.75">
      <c r="G353" s="5"/>
    </row>
    <row r="354" ht="15.75">
      <c r="G354" s="5"/>
    </row>
    <row r="355" ht="15.75">
      <c r="G355" s="5"/>
    </row>
    <row r="356" ht="15.75">
      <c r="G356" s="5"/>
    </row>
    <row r="357" ht="15.75">
      <c r="G357" s="5"/>
    </row>
    <row r="358" ht="15.75">
      <c r="G358" s="5"/>
    </row>
    <row r="359" ht="15.75">
      <c r="G359" s="5"/>
    </row>
    <row r="360" ht="15.75">
      <c r="G360" s="5"/>
    </row>
    <row r="361" ht="15.75">
      <c r="G361" s="5"/>
    </row>
    <row r="362" ht="15.75">
      <c r="G362" s="5"/>
    </row>
    <row r="363" ht="15.75">
      <c r="G363" s="5"/>
    </row>
    <row r="364" ht="15.75">
      <c r="G364" s="5"/>
    </row>
    <row r="365" ht="15.75">
      <c r="G365" s="5"/>
    </row>
    <row r="366" ht="15.75">
      <c r="G366" s="5"/>
    </row>
    <row r="367" ht="15.75">
      <c r="G367" s="5"/>
    </row>
    <row r="368" ht="15.75">
      <c r="G368" s="5"/>
    </row>
    <row r="369" ht="15.75">
      <c r="G369" s="5"/>
    </row>
    <row r="370" ht="15.75">
      <c r="G370" s="5"/>
    </row>
    <row r="371" ht="15.75">
      <c r="G371" s="5"/>
    </row>
    <row r="372" ht="15.75">
      <c r="G372" s="5"/>
    </row>
    <row r="373" ht="15.75">
      <c r="G373" s="5"/>
    </row>
    <row r="374" ht="15.75">
      <c r="G374" s="5"/>
    </row>
    <row r="375" ht="15.75">
      <c r="G375" s="5"/>
    </row>
    <row r="376" ht="15.75">
      <c r="G376" s="5"/>
    </row>
    <row r="377" ht="15.75">
      <c r="G377" s="5"/>
    </row>
    <row r="378" ht="15.75">
      <c r="G378" s="5"/>
    </row>
    <row r="379" ht="15.75">
      <c r="G379" s="5"/>
    </row>
    <row r="380" ht="15.75">
      <c r="G380" s="5"/>
    </row>
    <row r="381" ht="15.75">
      <c r="G381" s="5"/>
    </row>
    <row r="382" ht="15.75">
      <c r="G382" s="5"/>
    </row>
    <row r="383" ht="15.75">
      <c r="G383" s="5"/>
    </row>
    <row r="384" ht="15.75">
      <c r="G384" s="5"/>
    </row>
    <row r="385" ht="15.75">
      <c r="G385" s="5"/>
    </row>
    <row r="386" ht="15.75">
      <c r="G386" s="5"/>
    </row>
    <row r="387" ht="15.75">
      <c r="G387" s="5"/>
    </row>
    <row r="388" ht="15.75">
      <c r="G388" s="5"/>
    </row>
    <row r="389" ht="15.75">
      <c r="G389" s="5"/>
    </row>
    <row r="390" ht="15.75">
      <c r="G390" s="5"/>
    </row>
    <row r="391" ht="15.75">
      <c r="G391" s="5"/>
    </row>
    <row r="392" ht="15.75">
      <c r="G392" s="5"/>
    </row>
    <row r="393" ht="15.75">
      <c r="G393" s="5"/>
    </row>
    <row r="394" ht="15.75">
      <c r="G394" s="5"/>
    </row>
    <row r="395" ht="15.75">
      <c r="G395" s="5"/>
    </row>
    <row r="396" ht="15.75">
      <c r="G396" s="5"/>
    </row>
    <row r="397" ht="15.75">
      <c r="G397" s="5"/>
    </row>
    <row r="398" ht="15.75">
      <c r="G398" s="5"/>
    </row>
    <row r="399" ht="15.75">
      <c r="G399" s="5"/>
    </row>
    <row r="400" ht="15.75">
      <c r="G400" s="5"/>
    </row>
    <row r="401" ht="15.75">
      <c r="G401" s="5"/>
    </row>
    <row r="402" ht="15.75">
      <c r="G402" s="5"/>
    </row>
    <row r="403" ht="15.75">
      <c r="G403" s="5"/>
    </row>
    <row r="404" ht="15.75">
      <c r="G404" s="5"/>
    </row>
    <row r="405" ht="15.75">
      <c r="G405" s="5"/>
    </row>
    <row r="406" ht="15.75">
      <c r="G406" s="5"/>
    </row>
    <row r="407" ht="15.75">
      <c r="G407" s="5"/>
    </row>
    <row r="408" ht="15.75">
      <c r="G408" s="5"/>
    </row>
    <row r="409" ht="15.75">
      <c r="G409" s="5"/>
    </row>
    <row r="410" ht="15.75">
      <c r="G410" s="5"/>
    </row>
    <row r="411" ht="15.75">
      <c r="G411" s="5"/>
    </row>
    <row r="412" ht="15.75">
      <c r="G412" s="5"/>
    </row>
    <row r="413" ht="15.75">
      <c r="G413" s="5"/>
    </row>
    <row r="414" ht="15.75">
      <c r="G414" s="5"/>
    </row>
    <row r="415" ht="15.75">
      <c r="G415" s="5"/>
    </row>
    <row r="416" ht="15.75">
      <c r="G416" s="5"/>
    </row>
    <row r="417" ht="15.75">
      <c r="G417" s="5"/>
    </row>
    <row r="418" ht="15.75">
      <c r="G418" s="5"/>
    </row>
    <row r="419" ht="15.75">
      <c r="G419" s="5"/>
    </row>
    <row r="420" ht="15.75">
      <c r="G420" s="5"/>
    </row>
    <row r="421" ht="15.75">
      <c r="G421" s="5"/>
    </row>
    <row r="422" ht="15.75">
      <c r="G422" s="5"/>
    </row>
    <row r="423" ht="15.75">
      <c r="G423" s="5"/>
    </row>
    <row r="424" ht="15.75">
      <c r="G424" s="5"/>
    </row>
    <row r="425" ht="15.75">
      <c r="G425" s="5"/>
    </row>
    <row r="426" ht="15.75">
      <c r="G426" s="5"/>
    </row>
    <row r="427" ht="15.75">
      <c r="G427" s="5"/>
    </row>
    <row r="428" ht="15.75">
      <c r="G428" s="5"/>
    </row>
    <row r="429" ht="15.75">
      <c r="G429" s="5"/>
    </row>
    <row r="430" ht="15.75">
      <c r="G430" s="5"/>
    </row>
    <row r="431" ht="15.75">
      <c r="G431" s="5"/>
    </row>
    <row r="432" ht="15.75">
      <c r="G432" s="5"/>
    </row>
    <row r="433" ht="15.75">
      <c r="G433" s="5"/>
    </row>
    <row r="434" ht="15.75">
      <c r="G434" s="5"/>
    </row>
    <row r="435" ht="15.75">
      <c r="G435" s="5"/>
    </row>
    <row r="436" ht="15.75">
      <c r="G436" s="5"/>
    </row>
    <row r="437" ht="15.75">
      <c r="G437" s="5"/>
    </row>
    <row r="438" ht="15.75">
      <c r="G438" s="5"/>
    </row>
    <row r="439" ht="15.75">
      <c r="G439" s="5"/>
    </row>
    <row r="440" ht="15.75">
      <c r="G440" s="5"/>
    </row>
    <row r="441" ht="15.75">
      <c r="G441" s="5"/>
    </row>
    <row r="442" ht="15.75">
      <c r="G442" s="5"/>
    </row>
    <row r="443" ht="15.75">
      <c r="G443" s="5"/>
    </row>
    <row r="444" ht="15.75">
      <c r="G444" s="5"/>
    </row>
    <row r="445" ht="15.75">
      <c r="G445" s="5"/>
    </row>
    <row r="446" ht="15.75">
      <c r="G446" s="5"/>
    </row>
    <row r="447" ht="15.75">
      <c r="G447" s="5"/>
    </row>
    <row r="448" ht="15.75">
      <c r="G448" s="5"/>
    </row>
    <row r="449" ht="15.75">
      <c r="G449" s="5"/>
    </row>
    <row r="450" ht="15.75">
      <c r="G450" s="5"/>
    </row>
    <row r="451" ht="15.75">
      <c r="G451" s="5"/>
    </row>
    <row r="452" ht="15.75">
      <c r="G452" s="5"/>
    </row>
    <row r="453" ht="15.75">
      <c r="G453" s="5"/>
    </row>
    <row r="454" ht="15.75">
      <c r="G454" s="5"/>
    </row>
    <row r="455" ht="15.75">
      <c r="G455" s="5"/>
    </row>
    <row r="456" ht="15.75">
      <c r="G456" s="5"/>
    </row>
    <row r="457" ht="15.75">
      <c r="G457" s="5"/>
    </row>
    <row r="458" ht="15.75">
      <c r="G458" s="5"/>
    </row>
    <row r="459" ht="15.75">
      <c r="G459" s="5"/>
    </row>
    <row r="460" ht="15.75">
      <c r="G460" s="5"/>
    </row>
    <row r="461" ht="15.75">
      <c r="G461" s="5"/>
    </row>
    <row r="462" ht="15.75">
      <c r="G462" s="5"/>
    </row>
    <row r="463" ht="15.75">
      <c r="G463" s="5"/>
    </row>
    <row r="464" ht="15.75">
      <c r="G464" s="5"/>
    </row>
    <row r="465" ht="15.75">
      <c r="G465" s="5"/>
    </row>
    <row r="466" ht="15.75">
      <c r="G466" s="5"/>
    </row>
    <row r="467" ht="15.75">
      <c r="G467" s="5"/>
    </row>
    <row r="468" ht="15.75">
      <c r="G468" s="5"/>
    </row>
    <row r="469" ht="15.75">
      <c r="G469" s="5"/>
    </row>
    <row r="470" ht="15.75">
      <c r="G470" s="5"/>
    </row>
    <row r="471" ht="15.75">
      <c r="G471" s="5"/>
    </row>
    <row r="472" ht="15.75">
      <c r="G472" s="5"/>
    </row>
    <row r="473" ht="15.75">
      <c r="G473" s="5"/>
    </row>
    <row r="474" ht="15.75">
      <c r="G474" s="5"/>
    </row>
    <row r="475" ht="15.75">
      <c r="G475" s="5"/>
    </row>
    <row r="476" ht="15.75">
      <c r="G476" s="5"/>
    </row>
    <row r="477" ht="15.75">
      <c r="G477" s="5"/>
    </row>
    <row r="478" ht="15.75">
      <c r="G478" s="5"/>
    </row>
    <row r="479" ht="15.75">
      <c r="G479" s="5"/>
    </row>
    <row r="480" ht="15.75">
      <c r="G480" s="5"/>
    </row>
    <row r="481" ht="15.75">
      <c r="G481" s="5"/>
    </row>
    <row r="482" ht="15.75">
      <c r="G482" s="5"/>
    </row>
    <row r="483" ht="15.75">
      <c r="G483" s="5"/>
    </row>
    <row r="484" ht="15.75">
      <c r="G484" s="5"/>
    </row>
    <row r="485" ht="15.75">
      <c r="G485" s="5"/>
    </row>
    <row r="486" ht="15.75">
      <c r="G486" s="5"/>
    </row>
    <row r="487" ht="15.75">
      <c r="G487" s="5"/>
    </row>
    <row r="488" ht="15.75">
      <c r="G488" s="5"/>
    </row>
    <row r="489" ht="15.75">
      <c r="G489" s="5"/>
    </row>
    <row r="490" ht="15.75">
      <c r="G490" s="5"/>
    </row>
    <row r="491" ht="15.75">
      <c r="G491" s="5"/>
    </row>
    <row r="492" ht="15.75">
      <c r="G492" s="5"/>
    </row>
    <row r="493" ht="15.75">
      <c r="G493" s="5"/>
    </row>
    <row r="494" ht="15.75">
      <c r="G494" s="5"/>
    </row>
    <row r="495" ht="15.75">
      <c r="G495" s="5"/>
    </row>
    <row r="496" ht="15.75">
      <c r="G496" s="5"/>
    </row>
    <row r="497" ht="15.75">
      <c r="G497" s="5"/>
    </row>
    <row r="498" ht="15.75">
      <c r="G498" s="5"/>
    </row>
    <row r="499" ht="15.75">
      <c r="G499" s="5"/>
    </row>
    <row r="500" ht="15.75">
      <c r="G500" s="5"/>
    </row>
    <row r="501" ht="15.75">
      <c r="G501" s="5"/>
    </row>
    <row r="502" ht="15.75">
      <c r="G502" s="5"/>
    </row>
    <row r="503" ht="15.75">
      <c r="G503" s="5"/>
    </row>
    <row r="504" ht="15.75">
      <c r="G504" s="5"/>
    </row>
    <row r="505" ht="15.75">
      <c r="G505" s="5"/>
    </row>
    <row r="506" ht="15.75">
      <c r="G506" s="5"/>
    </row>
    <row r="507" ht="15.75">
      <c r="G507" s="5"/>
    </row>
    <row r="508" ht="15.75">
      <c r="G508" s="5"/>
    </row>
    <row r="509" ht="15.75">
      <c r="G509" s="5"/>
    </row>
    <row r="510" ht="15.75">
      <c r="G510" s="5"/>
    </row>
    <row r="511" ht="15.75">
      <c r="G511" s="5"/>
    </row>
    <row r="512" ht="15.75">
      <c r="G512" s="5"/>
    </row>
    <row r="513" ht="15.75">
      <c r="G513" s="5"/>
    </row>
    <row r="514" ht="15.75">
      <c r="G514" s="5"/>
    </row>
    <row r="515" ht="15.75">
      <c r="G515" s="5"/>
    </row>
    <row r="516" ht="15.75">
      <c r="G516" s="5"/>
    </row>
    <row r="517" ht="15.75">
      <c r="G517" s="5"/>
    </row>
    <row r="518" ht="15.75">
      <c r="G518" s="5"/>
    </row>
    <row r="519" ht="15.75">
      <c r="G519" s="5"/>
    </row>
    <row r="520" ht="15.75">
      <c r="G520" s="5"/>
    </row>
    <row r="521" ht="15.75">
      <c r="G521" s="5"/>
    </row>
    <row r="522" ht="15.75">
      <c r="G522" s="5"/>
    </row>
    <row r="523" ht="15.75">
      <c r="G523" s="5"/>
    </row>
    <row r="524" ht="15.75">
      <c r="G524" s="5"/>
    </row>
    <row r="525" ht="15.75">
      <c r="G525" s="5"/>
    </row>
    <row r="526" ht="15.75">
      <c r="G526" s="5"/>
    </row>
    <row r="527" ht="15.75">
      <c r="G527" s="5"/>
    </row>
    <row r="528" ht="15.75">
      <c r="G528" s="5"/>
    </row>
    <row r="529" ht="15.75">
      <c r="G529" s="5"/>
    </row>
    <row r="530" ht="15.75">
      <c r="G530" s="5"/>
    </row>
    <row r="531" ht="15.75">
      <c r="G531" s="5"/>
    </row>
    <row r="532" ht="15.75">
      <c r="G532" s="5"/>
    </row>
    <row r="533" ht="15.75">
      <c r="G533" s="5"/>
    </row>
    <row r="534" ht="15.75">
      <c r="G534" s="5"/>
    </row>
    <row r="535" ht="15.75">
      <c r="G535" s="5"/>
    </row>
    <row r="536" ht="15.75">
      <c r="G536" s="5"/>
    </row>
    <row r="537" ht="15.75">
      <c r="G537" s="5"/>
    </row>
    <row r="538" ht="15.75">
      <c r="G538" s="5"/>
    </row>
    <row r="539" ht="15.75">
      <c r="G539" s="5"/>
    </row>
    <row r="540" ht="15.75">
      <c r="G540" s="5"/>
    </row>
    <row r="541" ht="15.75">
      <c r="G541" s="5"/>
    </row>
    <row r="542" ht="15.75">
      <c r="G542" s="5"/>
    </row>
    <row r="543" ht="15.75">
      <c r="G543" s="5"/>
    </row>
    <row r="544" ht="15.75">
      <c r="G544" s="5"/>
    </row>
    <row r="545" ht="15.75">
      <c r="G545" s="5"/>
    </row>
    <row r="546" ht="15.75">
      <c r="G546" s="5"/>
    </row>
    <row r="547" ht="15.75">
      <c r="G547" s="5"/>
    </row>
    <row r="548" ht="15.75">
      <c r="G548" s="5"/>
    </row>
    <row r="549" ht="15.75">
      <c r="G549" s="5"/>
    </row>
    <row r="550" ht="15.75">
      <c r="G550" s="5"/>
    </row>
    <row r="551" ht="15.75">
      <c r="G551" s="5"/>
    </row>
    <row r="552" ht="15.75">
      <c r="G552" s="5"/>
    </row>
    <row r="553" ht="15.75">
      <c r="G553" s="5"/>
    </row>
    <row r="554" ht="15.75">
      <c r="G554" s="5"/>
    </row>
    <row r="555" ht="15.75">
      <c r="G555" s="5"/>
    </row>
    <row r="556" ht="15.75">
      <c r="G556" s="5"/>
    </row>
    <row r="557" ht="15.75">
      <c r="G557" s="5"/>
    </row>
    <row r="558" ht="15.75">
      <c r="G558" s="5"/>
    </row>
    <row r="559" ht="15.75">
      <c r="G559" s="5"/>
    </row>
    <row r="560" ht="15.75">
      <c r="G560" s="5"/>
    </row>
    <row r="561" ht="15.75">
      <c r="G561" s="5"/>
    </row>
    <row r="562" ht="15.75">
      <c r="G562" s="5"/>
    </row>
    <row r="563" ht="15.75">
      <c r="G563" s="5"/>
    </row>
    <row r="564" ht="15.75">
      <c r="G564" s="5"/>
    </row>
    <row r="565" ht="15.75">
      <c r="G565" s="5"/>
    </row>
    <row r="566" ht="15.75">
      <c r="G566" s="5"/>
    </row>
    <row r="567" ht="15.75">
      <c r="G567" s="5"/>
    </row>
    <row r="568" ht="15.75">
      <c r="G568" s="5"/>
    </row>
    <row r="569" ht="15.75">
      <c r="G569" s="5"/>
    </row>
    <row r="570" ht="15.75">
      <c r="G570" s="5"/>
    </row>
    <row r="571" ht="15.75">
      <c r="G571" s="5"/>
    </row>
    <row r="572" ht="15.75">
      <c r="G572" s="5"/>
    </row>
    <row r="573" ht="15.75">
      <c r="G573" s="5"/>
    </row>
    <row r="574" ht="15.75">
      <c r="G574" s="5"/>
    </row>
    <row r="575" ht="15.75">
      <c r="G575" s="5"/>
    </row>
    <row r="576" ht="15.75">
      <c r="G576" s="5"/>
    </row>
    <row r="577" ht="15.75">
      <c r="G577" s="5"/>
    </row>
    <row r="578" ht="15.75">
      <c r="G578" s="5"/>
    </row>
    <row r="579" ht="15.75">
      <c r="G579" s="5"/>
    </row>
    <row r="580" ht="15.75">
      <c r="G580" s="5"/>
    </row>
    <row r="581" ht="15.75">
      <c r="G581" s="5"/>
    </row>
    <row r="582" ht="15.75">
      <c r="G582" s="5"/>
    </row>
    <row r="583" ht="15.75">
      <c r="G583" s="5"/>
    </row>
    <row r="584" ht="15.75">
      <c r="G584" s="5"/>
    </row>
    <row r="585" ht="15.75">
      <c r="G585" s="5"/>
    </row>
    <row r="586" ht="15.75">
      <c r="G586" s="5"/>
    </row>
    <row r="587" ht="15.75">
      <c r="G587" s="5"/>
    </row>
    <row r="588" ht="15.75">
      <c r="G588" s="5"/>
    </row>
    <row r="589" ht="15.75">
      <c r="G589" s="5"/>
    </row>
    <row r="590" ht="15.75">
      <c r="G590" s="5"/>
    </row>
    <row r="591" ht="15.75">
      <c r="G591" s="5"/>
    </row>
    <row r="592" ht="15.75">
      <c r="G592" s="5"/>
    </row>
    <row r="593" ht="15.75">
      <c r="G593" s="5"/>
    </row>
    <row r="594" ht="15.75">
      <c r="G594" s="5"/>
    </row>
    <row r="595" ht="15.75">
      <c r="G595" s="5"/>
    </row>
    <row r="596" ht="15.75">
      <c r="G596" s="5"/>
    </row>
    <row r="597" ht="15.75">
      <c r="G597" s="5"/>
    </row>
    <row r="598" ht="15.75">
      <c r="G598" s="5"/>
    </row>
    <row r="599" ht="15.75">
      <c r="G599" s="5"/>
    </row>
    <row r="600" ht="15.75">
      <c r="G600" s="5"/>
    </row>
    <row r="601" ht="15.75">
      <c r="G601" s="5"/>
    </row>
    <row r="602" ht="15.75">
      <c r="G602" s="5"/>
    </row>
    <row r="603" ht="15.75">
      <c r="G603" s="5"/>
    </row>
    <row r="604" ht="15.75">
      <c r="G604" s="5"/>
    </row>
    <row r="605" ht="15.75">
      <c r="G605" s="5"/>
    </row>
    <row r="606" ht="15.75">
      <c r="G606" s="5"/>
    </row>
    <row r="607" ht="15.75">
      <c r="G607" s="5"/>
    </row>
    <row r="608" ht="15.75">
      <c r="G608" s="5"/>
    </row>
    <row r="609" ht="15.75">
      <c r="G609" s="5"/>
    </row>
    <row r="610" ht="15.75">
      <c r="G610" s="5"/>
    </row>
    <row r="611" ht="15.75">
      <c r="G611" s="5"/>
    </row>
    <row r="612" ht="15.75">
      <c r="G612" s="5"/>
    </row>
    <row r="613" ht="15.75">
      <c r="G613" s="5"/>
    </row>
    <row r="614" ht="15.75">
      <c r="G614" s="5"/>
    </row>
    <row r="615" ht="15.75">
      <c r="G615" s="5"/>
    </row>
    <row r="616" ht="15.75">
      <c r="G616" s="5"/>
    </row>
    <row r="617" ht="15.75">
      <c r="G617" s="5"/>
    </row>
    <row r="618" ht="15.75">
      <c r="G618" s="5"/>
    </row>
    <row r="619" ht="15.75">
      <c r="G619" s="5"/>
    </row>
    <row r="620" ht="15.75">
      <c r="G620" s="5"/>
    </row>
    <row r="621" ht="15.75">
      <c r="G621" s="5"/>
    </row>
    <row r="622" ht="15.75">
      <c r="G622" s="5"/>
    </row>
    <row r="623" ht="15.75">
      <c r="G623" s="5"/>
    </row>
    <row r="624" ht="15.75">
      <c r="G624" s="5"/>
    </row>
    <row r="625" ht="15.75">
      <c r="G625" s="5"/>
    </row>
    <row r="626" ht="15.75">
      <c r="G626" s="5"/>
    </row>
    <row r="627" ht="15.75">
      <c r="G627" s="5"/>
    </row>
    <row r="628" ht="15.75">
      <c r="G628" s="5"/>
    </row>
    <row r="629" ht="15.75">
      <c r="G629" s="5"/>
    </row>
    <row r="630" ht="15.75">
      <c r="G630" s="5"/>
    </row>
    <row r="631" ht="15.75">
      <c r="G631" s="5"/>
    </row>
    <row r="632" ht="15.75">
      <c r="G632" s="5"/>
    </row>
    <row r="633" ht="15.75">
      <c r="G633" s="5"/>
    </row>
    <row r="634" ht="15.75">
      <c r="G634" s="5"/>
    </row>
    <row r="635" ht="15.75">
      <c r="G635" s="5"/>
    </row>
    <row r="636" ht="15.75">
      <c r="G636" s="5"/>
    </row>
    <row r="637" ht="15.75">
      <c r="G637" s="5"/>
    </row>
    <row r="638" ht="15.75">
      <c r="G638" s="5"/>
    </row>
    <row r="639" ht="15.75">
      <c r="G639" s="5"/>
    </row>
    <row r="640" ht="15.75">
      <c r="G640" s="5"/>
    </row>
    <row r="641" ht="15.75">
      <c r="G641" s="5"/>
    </row>
    <row r="642" ht="15.75">
      <c r="G642" s="5"/>
    </row>
    <row r="643" ht="15.75">
      <c r="G643" s="5"/>
    </row>
    <row r="644" ht="15.75">
      <c r="G644" s="5"/>
    </row>
    <row r="645" ht="15.75">
      <c r="G645" s="5"/>
    </row>
    <row r="646" ht="15.75">
      <c r="G646" s="5"/>
    </row>
    <row r="647" ht="15.75">
      <c r="G647" s="5"/>
    </row>
    <row r="648" ht="15.75">
      <c r="G648" s="5"/>
    </row>
    <row r="649" ht="15.75">
      <c r="G649" s="5"/>
    </row>
    <row r="650" ht="15.75">
      <c r="G650" s="5"/>
    </row>
    <row r="651" ht="15.75">
      <c r="G651" s="5"/>
    </row>
    <row r="652" ht="15.75">
      <c r="G652" s="5"/>
    </row>
    <row r="653" ht="15.75">
      <c r="G653" s="5"/>
    </row>
    <row r="654" ht="15.75">
      <c r="G654" s="5"/>
    </row>
    <row r="655" ht="15.75">
      <c r="G655" s="5"/>
    </row>
    <row r="656" ht="15.75">
      <c r="G656" s="5"/>
    </row>
    <row r="657" ht="15.75">
      <c r="G657" s="5"/>
    </row>
    <row r="658" ht="15.75">
      <c r="G658" s="5"/>
    </row>
    <row r="659" ht="15.75">
      <c r="G659" s="5"/>
    </row>
    <row r="660" ht="15.75">
      <c r="G660" s="5"/>
    </row>
    <row r="661" ht="15.75">
      <c r="G661" s="5"/>
    </row>
    <row r="662" ht="15.75">
      <c r="G662" s="5"/>
    </row>
    <row r="663" ht="15.75">
      <c r="G663" s="5"/>
    </row>
    <row r="664" ht="15.75">
      <c r="G664" s="5"/>
    </row>
    <row r="665" ht="15.75">
      <c r="G665" s="5"/>
    </row>
    <row r="666" ht="15.75">
      <c r="G666" s="5"/>
    </row>
    <row r="667" ht="15.75">
      <c r="G667" s="5"/>
    </row>
    <row r="668" ht="15.75">
      <c r="G668" s="5"/>
    </row>
    <row r="669" ht="15.75">
      <c r="G669" s="5"/>
    </row>
    <row r="670" ht="15.75">
      <c r="G670" s="5"/>
    </row>
    <row r="671" ht="15.75">
      <c r="G671" s="5"/>
    </row>
    <row r="672" ht="15.75">
      <c r="G672" s="5"/>
    </row>
    <row r="673" ht="15.75">
      <c r="G673" s="5"/>
    </row>
    <row r="674" ht="15.75">
      <c r="G674" s="5"/>
    </row>
    <row r="675" ht="15.75">
      <c r="G675" s="5"/>
    </row>
    <row r="676" ht="15.75">
      <c r="G676" s="5"/>
    </row>
    <row r="677" ht="15.75">
      <c r="G677" s="5"/>
    </row>
    <row r="678" ht="15.75">
      <c r="G678" s="5"/>
    </row>
    <row r="679" ht="15.75">
      <c r="G679" s="5"/>
    </row>
    <row r="680" ht="15.75">
      <c r="G680" s="5"/>
    </row>
    <row r="681" ht="15.75">
      <c r="G681" s="5"/>
    </row>
    <row r="682" ht="15.75">
      <c r="G682" s="5"/>
    </row>
    <row r="683" ht="15.75">
      <c r="G683" s="5"/>
    </row>
    <row r="684" ht="15.75">
      <c r="G684" s="5"/>
    </row>
    <row r="685" ht="15.75">
      <c r="G685" s="5"/>
    </row>
    <row r="686" ht="15.75">
      <c r="G686" s="5"/>
    </row>
    <row r="687" ht="15.75">
      <c r="G687" s="5"/>
    </row>
    <row r="688" ht="15.75">
      <c r="G688" s="5"/>
    </row>
    <row r="689" ht="15.75">
      <c r="G689" s="5"/>
    </row>
    <row r="690" ht="15.75">
      <c r="G690" s="5"/>
    </row>
    <row r="691" ht="15.75">
      <c r="G691" s="5"/>
    </row>
    <row r="692" ht="15.75">
      <c r="G692" s="5"/>
    </row>
    <row r="693" ht="15.75">
      <c r="G693" s="5"/>
    </row>
    <row r="694" ht="15.75">
      <c r="G694" s="5"/>
    </row>
    <row r="695" ht="15.75">
      <c r="G695" s="5"/>
    </row>
    <row r="696" ht="15.75">
      <c r="G696" s="5"/>
    </row>
    <row r="697" ht="15.75">
      <c r="G697" s="5"/>
    </row>
    <row r="698" ht="15.75">
      <c r="G698" s="5"/>
    </row>
    <row r="699" ht="15.75">
      <c r="G699" s="5"/>
    </row>
    <row r="700" ht="15.75">
      <c r="G700" s="5"/>
    </row>
    <row r="701" ht="15.75">
      <c r="G701" s="5"/>
    </row>
    <row r="702" ht="15.75">
      <c r="G702" s="5"/>
    </row>
    <row r="703" ht="15.75">
      <c r="G703" s="5"/>
    </row>
    <row r="704" ht="15.75">
      <c r="G704" s="5"/>
    </row>
    <row r="705" ht="15.75">
      <c r="G705" s="5"/>
    </row>
    <row r="706" ht="15.75">
      <c r="G706" s="5"/>
    </row>
    <row r="707" ht="15.75">
      <c r="G707" s="5"/>
    </row>
    <row r="708" ht="15.75">
      <c r="G708" s="5"/>
    </row>
    <row r="709" ht="15.75">
      <c r="G709" s="5"/>
    </row>
    <row r="710" ht="15.75">
      <c r="G710" s="5"/>
    </row>
    <row r="711" ht="15.75">
      <c r="G711" s="5"/>
    </row>
    <row r="712" ht="15.75">
      <c r="G712" s="5"/>
    </row>
    <row r="713" ht="15.75">
      <c r="G713" s="5"/>
    </row>
    <row r="714" ht="15.75">
      <c r="G714" s="5"/>
    </row>
    <row r="715" ht="15.75">
      <c r="G715" s="5"/>
    </row>
    <row r="716" ht="15.75">
      <c r="G716" s="5"/>
    </row>
    <row r="717" ht="15.75">
      <c r="G717" s="5"/>
    </row>
    <row r="718" ht="15.75">
      <c r="G718" s="5"/>
    </row>
    <row r="719" ht="15.75">
      <c r="G719" s="5"/>
    </row>
    <row r="720" ht="15.75">
      <c r="G720" s="5"/>
    </row>
    <row r="721" ht="15.75">
      <c r="G721" s="5"/>
    </row>
    <row r="722" ht="15.75">
      <c r="G722" s="5"/>
    </row>
    <row r="723" ht="15.75">
      <c r="G723" s="5"/>
    </row>
    <row r="724" ht="15.75">
      <c r="G724" s="5"/>
    </row>
    <row r="725" ht="15.75">
      <c r="G725" s="5"/>
    </row>
    <row r="726" ht="15.75">
      <c r="G726" s="5"/>
    </row>
    <row r="727" ht="15.75">
      <c r="G727" s="5"/>
    </row>
    <row r="728" ht="15.75">
      <c r="G728" s="5"/>
    </row>
    <row r="729" ht="15.75">
      <c r="G729" s="5"/>
    </row>
    <row r="730" ht="15.75">
      <c r="G730" s="5"/>
    </row>
    <row r="731" ht="15.75">
      <c r="G731" s="5"/>
    </row>
    <row r="732" ht="15.75">
      <c r="G732" s="5"/>
    </row>
    <row r="733" ht="15.75">
      <c r="G733" s="5"/>
    </row>
    <row r="734" ht="15.75">
      <c r="G734" s="5"/>
    </row>
    <row r="735" ht="15.75">
      <c r="G735" s="5"/>
    </row>
    <row r="736" ht="15.75">
      <c r="G736" s="5"/>
    </row>
    <row r="737" ht="15.75">
      <c r="G737" s="5"/>
    </row>
    <row r="738" ht="15.75">
      <c r="G738" s="5"/>
    </row>
    <row r="739" ht="15.75">
      <c r="G739" s="5"/>
    </row>
    <row r="740" ht="15.75">
      <c r="G740" s="5"/>
    </row>
    <row r="741" ht="15.75">
      <c r="G741" s="5"/>
    </row>
    <row r="742" ht="15.75">
      <c r="G742" s="5"/>
    </row>
    <row r="743" ht="15.75">
      <c r="G743" s="5"/>
    </row>
    <row r="744" ht="15.75">
      <c r="G744" s="5"/>
    </row>
    <row r="745" ht="15.75">
      <c r="G745" s="5"/>
    </row>
    <row r="746" ht="15.75">
      <c r="G746" s="5"/>
    </row>
    <row r="747" ht="15.75">
      <c r="G747" s="5"/>
    </row>
    <row r="748" ht="15.75">
      <c r="G748" s="5"/>
    </row>
    <row r="749" ht="15.75">
      <c r="G749" s="5"/>
    </row>
    <row r="750" ht="15.75">
      <c r="G750" s="5"/>
    </row>
    <row r="751" ht="15.75">
      <c r="G751" s="5"/>
    </row>
    <row r="752" ht="15.75">
      <c r="G752" s="5"/>
    </row>
    <row r="753" ht="15.75">
      <c r="G753" s="5"/>
    </row>
    <row r="754" ht="15.75">
      <c r="G754" s="5"/>
    </row>
    <row r="755" ht="15.75">
      <c r="G755" s="5"/>
    </row>
    <row r="756" ht="15.75">
      <c r="G756" s="5"/>
    </row>
    <row r="757" ht="15.75">
      <c r="G757" s="5"/>
    </row>
    <row r="758" ht="15.75">
      <c r="G758" s="5"/>
    </row>
    <row r="759" ht="15.75">
      <c r="G759" s="5"/>
    </row>
    <row r="760" ht="15.75">
      <c r="G760" s="5"/>
    </row>
    <row r="761" ht="15.75">
      <c r="G761" s="5"/>
    </row>
    <row r="762" ht="15.75">
      <c r="G762" s="5"/>
    </row>
    <row r="763" ht="15.75">
      <c r="G763" s="5"/>
    </row>
    <row r="764" ht="15.75">
      <c r="G764" s="5"/>
    </row>
    <row r="765" ht="15.75">
      <c r="G765" s="5"/>
    </row>
    <row r="766" ht="15.75">
      <c r="G766" s="5"/>
    </row>
    <row r="767" ht="15.75">
      <c r="G767" s="5"/>
    </row>
    <row r="768" ht="15.75">
      <c r="G768" s="5"/>
    </row>
    <row r="769" ht="15.75">
      <c r="G769" s="5"/>
    </row>
    <row r="770" ht="15.75">
      <c r="G770" s="5"/>
    </row>
    <row r="771" ht="15.75">
      <c r="G771" s="5"/>
    </row>
    <row r="772" ht="15.75">
      <c r="G772" s="5"/>
    </row>
    <row r="773" ht="15.75">
      <c r="G773" s="5"/>
    </row>
    <row r="774" ht="15.75">
      <c r="G774" s="5"/>
    </row>
    <row r="775" ht="15.75">
      <c r="G775" s="5"/>
    </row>
    <row r="776" ht="15.75">
      <c r="G776" s="5"/>
    </row>
    <row r="777" ht="15.75">
      <c r="G777" s="5"/>
    </row>
    <row r="778" ht="15.75">
      <c r="G778" s="5"/>
    </row>
    <row r="779" ht="15.75">
      <c r="G779" s="5"/>
    </row>
    <row r="780" ht="15.75">
      <c r="G780" s="5"/>
    </row>
    <row r="781" ht="15.75">
      <c r="G781" s="5"/>
    </row>
    <row r="782" ht="15.75">
      <c r="G782" s="5"/>
    </row>
    <row r="783" ht="15.75">
      <c r="G783" s="5"/>
    </row>
    <row r="784" ht="15.75">
      <c r="G784" s="5"/>
    </row>
    <row r="785" ht="15.75">
      <c r="G785" s="5"/>
    </row>
    <row r="786" ht="15.75">
      <c r="G786" s="5"/>
    </row>
    <row r="787" ht="15.75">
      <c r="G787" s="5"/>
    </row>
    <row r="788" ht="15.75">
      <c r="G788" s="5"/>
    </row>
    <row r="789" ht="15.75">
      <c r="G789" s="5"/>
    </row>
    <row r="790" ht="15.75">
      <c r="G790" s="5"/>
    </row>
    <row r="791" ht="15.75">
      <c r="G791" s="5"/>
    </row>
    <row r="792" ht="15.75">
      <c r="G792" s="5"/>
    </row>
    <row r="793" ht="15.75">
      <c r="G793" s="5"/>
    </row>
    <row r="794" ht="15.75">
      <c r="G794" s="5"/>
    </row>
    <row r="795" ht="15.75">
      <c r="G795" s="5"/>
    </row>
    <row r="796" ht="15.75">
      <c r="G796" s="5"/>
    </row>
    <row r="797" ht="15.75">
      <c r="G797" s="5"/>
    </row>
    <row r="798" ht="15.75">
      <c r="G798" s="5"/>
    </row>
    <row r="799" ht="15.75">
      <c r="G799" s="5"/>
    </row>
    <row r="800" ht="15.75">
      <c r="G800" s="5"/>
    </row>
    <row r="801" ht="15.75">
      <c r="G801" s="5"/>
    </row>
    <row r="802" ht="15.75">
      <c r="G802" s="5"/>
    </row>
    <row r="803" ht="15.75">
      <c r="G803" s="5"/>
    </row>
    <row r="804" ht="15.75">
      <c r="G804" s="5"/>
    </row>
    <row r="805" ht="15.75">
      <c r="G805" s="5"/>
    </row>
    <row r="806" ht="15.75">
      <c r="G806" s="5"/>
    </row>
    <row r="807" ht="15.75">
      <c r="G807" s="5"/>
    </row>
    <row r="808" ht="15.75">
      <c r="G808" s="5"/>
    </row>
    <row r="809" ht="15.75">
      <c r="G809" s="5"/>
    </row>
    <row r="810" ht="15.75">
      <c r="G810" s="5"/>
    </row>
    <row r="811" ht="15.75">
      <c r="G811" s="5"/>
    </row>
    <row r="812" ht="15.75">
      <c r="G812" s="5"/>
    </row>
    <row r="813" ht="15.75">
      <c r="G813" s="5"/>
    </row>
    <row r="814" ht="15.75">
      <c r="G814" s="5"/>
    </row>
    <row r="815" ht="15.75">
      <c r="G815" s="5"/>
    </row>
    <row r="816" ht="15.75">
      <c r="G816" s="5"/>
    </row>
    <row r="817" ht="15.75">
      <c r="G817" s="5"/>
    </row>
    <row r="818" ht="15.75">
      <c r="G818" s="5"/>
    </row>
    <row r="819" ht="15.75">
      <c r="G819" s="5"/>
    </row>
    <row r="820" ht="15.75">
      <c r="G820" s="5"/>
    </row>
    <row r="821" ht="15.75">
      <c r="G821" s="5"/>
    </row>
    <row r="822" ht="15.75">
      <c r="G822" s="5"/>
    </row>
    <row r="823" ht="15.75">
      <c r="G823" s="5"/>
    </row>
    <row r="824" ht="15.75">
      <c r="G824" s="5"/>
    </row>
    <row r="825" ht="15.75">
      <c r="G825" s="5"/>
    </row>
    <row r="826" ht="15.75">
      <c r="G826" s="5"/>
    </row>
    <row r="827" ht="15.75">
      <c r="G827" s="5"/>
    </row>
    <row r="828" ht="15.75">
      <c r="G828" s="5"/>
    </row>
    <row r="829" ht="15.75">
      <c r="G829" s="5"/>
    </row>
    <row r="830" ht="15.75">
      <c r="G830" s="5"/>
    </row>
    <row r="831" ht="15.75">
      <c r="G831" s="5"/>
    </row>
    <row r="832" ht="15.75">
      <c r="G832" s="5"/>
    </row>
    <row r="833" ht="15.75">
      <c r="G833" s="5"/>
    </row>
    <row r="834" ht="15.75">
      <c r="G834" s="5"/>
    </row>
    <row r="835" ht="15.75">
      <c r="G835" s="5"/>
    </row>
    <row r="836" ht="15.75">
      <c r="G836" s="5"/>
    </row>
    <row r="837" ht="15.75">
      <c r="G837" s="5"/>
    </row>
    <row r="838" ht="15.75">
      <c r="G838" s="5"/>
    </row>
    <row r="839" ht="15.75">
      <c r="G839" s="5"/>
    </row>
    <row r="840" ht="15.75">
      <c r="G840" s="5"/>
    </row>
    <row r="841" ht="15.75">
      <c r="G841" s="5"/>
    </row>
    <row r="842" ht="15.75">
      <c r="G842" s="5"/>
    </row>
    <row r="843" ht="15.75">
      <c r="G843" s="5"/>
    </row>
    <row r="844" ht="15.75">
      <c r="G844" s="5"/>
    </row>
    <row r="845" ht="15.75">
      <c r="G845" s="5"/>
    </row>
    <row r="846" ht="15.75">
      <c r="G846" s="5"/>
    </row>
    <row r="847" ht="15.75">
      <c r="G847" s="5"/>
    </row>
    <row r="848" ht="15.75">
      <c r="G848" s="5"/>
    </row>
    <row r="849" ht="15.75">
      <c r="G849" s="5"/>
    </row>
    <row r="850" ht="15.75">
      <c r="G850" s="5"/>
    </row>
    <row r="851" ht="15.75">
      <c r="G851" s="5"/>
    </row>
    <row r="852" ht="15.75">
      <c r="G852" s="5"/>
    </row>
    <row r="853" ht="15.75">
      <c r="G853" s="5"/>
    </row>
    <row r="854" ht="15.75">
      <c r="G854" s="5"/>
    </row>
    <row r="855" ht="15.75">
      <c r="G855" s="5"/>
    </row>
    <row r="856" ht="15.75">
      <c r="G856" s="5"/>
    </row>
    <row r="857" ht="15.75">
      <c r="G857" s="5"/>
    </row>
    <row r="858" ht="15.75">
      <c r="G858" s="5"/>
    </row>
    <row r="859" ht="15.75">
      <c r="G859" s="5"/>
    </row>
    <row r="860" ht="15.75">
      <c r="G860" s="5"/>
    </row>
    <row r="861" ht="15.75">
      <c r="G861" s="5"/>
    </row>
    <row r="862" ht="15.75">
      <c r="G862" s="5"/>
    </row>
    <row r="863" ht="15.75">
      <c r="G863" s="5"/>
    </row>
    <row r="864" ht="15.75">
      <c r="G864" s="5"/>
    </row>
    <row r="865" ht="15.75">
      <c r="G865" s="5"/>
    </row>
    <row r="866" ht="15.75">
      <c r="G866" s="5"/>
    </row>
    <row r="867" ht="15.75">
      <c r="G867" s="5"/>
    </row>
    <row r="868" ht="15.75">
      <c r="G868" s="5"/>
    </row>
    <row r="869" ht="15.75">
      <c r="G869" s="5"/>
    </row>
    <row r="870" ht="15.75">
      <c r="G870" s="5"/>
    </row>
    <row r="871" ht="15.75">
      <c r="G871" s="5"/>
    </row>
    <row r="872" ht="15.75">
      <c r="G872" s="5"/>
    </row>
    <row r="873" ht="15.75">
      <c r="G873" s="5"/>
    </row>
    <row r="874" ht="15.75">
      <c r="G874" s="5"/>
    </row>
    <row r="875" ht="15.75">
      <c r="G875" s="5"/>
    </row>
    <row r="876" ht="15.75">
      <c r="G876" s="5"/>
    </row>
    <row r="877" ht="15.75">
      <c r="G877" s="5"/>
    </row>
    <row r="878" ht="15.75">
      <c r="G878" s="5"/>
    </row>
    <row r="879" ht="15.75">
      <c r="G879" s="5"/>
    </row>
    <row r="880" ht="15.75">
      <c r="G880" s="5"/>
    </row>
    <row r="881" ht="15.75">
      <c r="G881" s="5"/>
    </row>
    <row r="882" ht="15.75">
      <c r="G882" s="5"/>
    </row>
    <row r="883" ht="15.75">
      <c r="G883" s="5"/>
    </row>
    <row r="884" ht="15.75">
      <c r="G884" s="5"/>
    </row>
    <row r="885" ht="15.75">
      <c r="G885" s="5"/>
    </row>
    <row r="886" ht="15.75">
      <c r="G886" s="5"/>
    </row>
    <row r="887" ht="15.75">
      <c r="G887" s="5"/>
    </row>
    <row r="888" ht="15.75">
      <c r="G888" s="5"/>
    </row>
    <row r="889" ht="15.75">
      <c r="G889" s="5"/>
    </row>
    <row r="890" ht="15.75">
      <c r="G890" s="5"/>
    </row>
    <row r="891" ht="15.75">
      <c r="G891" s="5"/>
    </row>
    <row r="892" ht="15.75">
      <c r="G892" s="5"/>
    </row>
    <row r="893" ht="15.75">
      <c r="G893" s="5"/>
    </row>
    <row r="894" ht="15.75">
      <c r="G894" s="5"/>
    </row>
    <row r="895" ht="15.75">
      <c r="G895" s="5"/>
    </row>
    <row r="896" ht="15.75">
      <c r="G896" s="5"/>
    </row>
    <row r="897" ht="15.75">
      <c r="G897" s="5"/>
    </row>
    <row r="898" ht="15.75">
      <c r="G898" s="5"/>
    </row>
    <row r="899" ht="15.75">
      <c r="G899" s="5"/>
    </row>
    <row r="900" ht="15.75">
      <c r="G900" s="5"/>
    </row>
    <row r="901" ht="15.75">
      <c r="G901" s="5"/>
    </row>
    <row r="902" ht="15.75">
      <c r="G902" s="5"/>
    </row>
    <row r="903" ht="15.75">
      <c r="G903" s="5"/>
    </row>
    <row r="904" ht="15.75">
      <c r="G904" s="5"/>
    </row>
    <row r="905" ht="15.75">
      <c r="G905" s="5"/>
    </row>
    <row r="906" ht="15.75">
      <c r="G906" s="5"/>
    </row>
    <row r="907" ht="15.75">
      <c r="G907" s="5"/>
    </row>
    <row r="908" ht="15.75">
      <c r="G908" s="5"/>
    </row>
    <row r="909" ht="15.75">
      <c r="G909" s="5"/>
    </row>
    <row r="910" ht="15.75">
      <c r="G910" s="5"/>
    </row>
    <row r="911" ht="15.75">
      <c r="G911" s="5"/>
    </row>
    <row r="912" ht="15.75">
      <c r="G912" s="5"/>
    </row>
    <row r="913" ht="15.75">
      <c r="G913" s="5"/>
    </row>
    <row r="914" ht="15.75">
      <c r="G914" s="5"/>
    </row>
    <row r="915" ht="15.75">
      <c r="G915" s="5"/>
    </row>
    <row r="916" ht="15.75">
      <c r="G916" s="5"/>
    </row>
    <row r="917" ht="15.75">
      <c r="G917" s="5"/>
    </row>
    <row r="918" ht="15.75">
      <c r="G918" s="5"/>
    </row>
    <row r="919" ht="15.75">
      <c r="G919" s="5"/>
    </row>
    <row r="920" ht="15.75">
      <c r="G920" s="5"/>
    </row>
    <row r="921" ht="15.75">
      <c r="G921" s="5"/>
    </row>
    <row r="922" ht="15.75">
      <c r="G922" s="5"/>
    </row>
    <row r="923" ht="15.75">
      <c r="G923" s="5"/>
    </row>
    <row r="924" ht="15.75">
      <c r="G924" s="5"/>
    </row>
    <row r="925" ht="15.75">
      <c r="G925" s="5"/>
    </row>
    <row r="926" ht="15.75">
      <c r="G926" s="5"/>
    </row>
    <row r="927" ht="15.75">
      <c r="G927" s="5"/>
    </row>
    <row r="928" ht="15.75">
      <c r="G928" s="5"/>
    </row>
    <row r="929" ht="15.75">
      <c r="G929" s="5"/>
    </row>
    <row r="930" ht="15.75">
      <c r="G930" s="5"/>
    </row>
    <row r="931" ht="15.75">
      <c r="G931" s="5"/>
    </row>
    <row r="932" ht="15.75">
      <c r="G932" s="5"/>
    </row>
    <row r="933" ht="15.75">
      <c r="G933" s="5"/>
    </row>
    <row r="934" ht="15.75">
      <c r="G934" s="5"/>
    </row>
    <row r="935" ht="15.75">
      <c r="G935" s="5"/>
    </row>
    <row r="936" ht="15.75">
      <c r="G936" s="5"/>
    </row>
    <row r="937" ht="15.75">
      <c r="G937" s="5"/>
    </row>
    <row r="938" ht="15.75">
      <c r="G938" s="5"/>
    </row>
    <row r="939" ht="15.75">
      <c r="G939" s="5"/>
    </row>
    <row r="940" ht="15.75">
      <c r="G940" s="5"/>
    </row>
    <row r="941" ht="15.75">
      <c r="G941" s="5"/>
    </row>
    <row r="942" ht="15.75">
      <c r="G942" s="5"/>
    </row>
    <row r="943" ht="15.75">
      <c r="G943" s="5"/>
    </row>
    <row r="944" ht="15.75">
      <c r="G944" s="5"/>
    </row>
    <row r="945" ht="15.75">
      <c r="G945" s="5"/>
    </row>
    <row r="946" ht="15.75">
      <c r="G946" s="5"/>
    </row>
    <row r="947" ht="15.75">
      <c r="G947" s="5"/>
    </row>
    <row r="948" ht="15.75">
      <c r="G948" s="5"/>
    </row>
    <row r="949" ht="15.75">
      <c r="G949" s="5"/>
    </row>
    <row r="950" ht="15.75">
      <c r="G950" s="5"/>
    </row>
    <row r="951" ht="15.75">
      <c r="G951" s="5"/>
    </row>
    <row r="952" ht="15.75">
      <c r="G952" s="5"/>
    </row>
    <row r="953" ht="15.75">
      <c r="G953" s="5"/>
    </row>
    <row r="954" ht="15.75">
      <c r="G954" s="5"/>
    </row>
    <row r="955" ht="15.75">
      <c r="G955" s="5"/>
    </row>
    <row r="956" ht="15.75">
      <c r="G956" s="5"/>
    </row>
    <row r="957" ht="15.75">
      <c r="G957" s="5"/>
    </row>
    <row r="958" ht="15.75">
      <c r="G958" s="5"/>
    </row>
    <row r="959" ht="15.75">
      <c r="G959" s="5"/>
    </row>
    <row r="960" ht="15.75">
      <c r="G960" s="5"/>
    </row>
    <row r="961" ht="15.75">
      <c r="G961" s="5"/>
    </row>
    <row r="962" ht="15.75">
      <c r="G962" s="5"/>
    </row>
    <row r="963" ht="15.75">
      <c r="G963" s="5"/>
    </row>
    <row r="964" ht="15.75">
      <c r="G964" s="5"/>
    </row>
    <row r="965" ht="15.75">
      <c r="G965" s="5"/>
    </row>
    <row r="966" ht="15.75">
      <c r="G966" s="5"/>
    </row>
    <row r="967" ht="15.75">
      <c r="G967" s="5"/>
    </row>
    <row r="968" ht="15.75">
      <c r="G968" s="5"/>
    </row>
    <row r="969" ht="15.75">
      <c r="G969" s="5"/>
    </row>
    <row r="970" ht="15.75">
      <c r="G970" s="5"/>
    </row>
    <row r="971" ht="15.75">
      <c r="G971" s="5"/>
    </row>
    <row r="972" ht="15.75">
      <c r="G972" s="5"/>
    </row>
    <row r="973" ht="15.75">
      <c r="G973" s="5"/>
    </row>
    <row r="974" ht="15.75">
      <c r="G974" s="5"/>
    </row>
    <row r="975" ht="15.75">
      <c r="G975" s="5"/>
    </row>
    <row r="976" ht="15.75">
      <c r="G976" s="5"/>
    </row>
    <row r="977" ht="15.75">
      <c r="G977" s="5"/>
    </row>
    <row r="978" ht="15.75">
      <c r="G978" s="5"/>
    </row>
    <row r="979" ht="15.75">
      <c r="G979" s="5"/>
    </row>
    <row r="980" ht="15.75">
      <c r="G980" s="5"/>
    </row>
    <row r="981" ht="15.75">
      <c r="G981" s="5"/>
    </row>
    <row r="982" ht="15.75">
      <c r="G982" s="5"/>
    </row>
    <row r="983" ht="15.75">
      <c r="G983" s="5"/>
    </row>
    <row r="984" ht="15.75">
      <c r="G984" s="5"/>
    </row>
    <row r="985" ht="15.75">
      <c r="G985" s="5"/>
    </row>
    <row r="986" ht="15.75">
      <c r="G986" s="5"/>
    </row>
    <row r="987" ht="15.75">
      <c r="G987" s="5"/>
    </row>
    <row r="988" ht="15.75">
      <c r="G988" s="5"/>
    </row>
    <row r="989" ht="15.75">
      <c r="G989" s="5"/>
    </row>
    <row r="990" ht="15.75">
      <c r="G990" s="5"/>
    </row>
    <row r="991" ht="15.75">
      <c r="G991" s="5"/>
    </row>
    <row r="992" ht="15.75">
      <c r="G992" s="5"/>
    </row>
    <row r="993" ht="15.75">
      <c r="G993" s="5"/>
    </row>
    <row r="994" ht="15.75">
      <c r="G994" s="5"/>
    </row>
    <row r="995" ht="15.75">
      <c r="G995" s="5"/>
    </row>
    <row r="996" ht="15.75">
      <c r="G996" s="5"/>
    </row>
    <row r="997" ht="15.75">
      <c r="G997" s="5"/>
    </row>
    <row r="998" ht="15.75">
      <c r="G998" s="5"/>
    </row>
    <row r="999" ht="15.75">
      <c r="G999" s="5"/>
    </row>
    <row r="1000" ht="15.75">
      <c r="G1000" s="5"/>
    </row>
    <row r="1001" ht="15.75">
      <c r="G1001" s="5"/>
    </row>
    <row r="1002" ht="15.75">
      <c r="G1002" s="5"/>
    </row>
    <row r="1003" ht="15.75">
      <c r="G1003" s="5"/>
    </row>
    <row r="1004" ht="15.75">
      <c r="G1004" s="5"/>
    </row>
    <row r="1005" ht="15.75">
      <c r="G1005" s="5"/>
    </row>
    <row r="1006" ht="15.75">
      <c r="G1006" s="5"/>
    </row>
    <row r="1007" ht="15.75">
      <c r="G1007" s="5"/>
    </row>
    <row r="1008" ht="15.75">
      <c r="G1008" s="5"/>
    </row>
    <row r="1009" ht="15.75">
      <c r="G1009" s="5"/>
    </row>
    <row r="1010" ht="15.75">
      <c r="G1010" s="5"/>
    </row>
    <row r="1011" ht="15.75">
      <c r="G1011" s="5"/>
    </row>
    <row r="1012" ht="15.75">
      <c r="G1012" s="5"/>
    </row>
    <row r="1013" ht="15.75">
      <c r="G1013" s="5"/>
    </row>
    <row r="1014" ht="15.75">
      <c r="G1014" s="5"/>
    </row>
    <row r="1015" ht="15.75">
      <c r="G1015" s="5"/>
    </row>
    <row r="1016" ht="15.75">
      <c r="G1016" s="5"/>
    </row>
    <row r="1017" ht="15.75">
      <c r="G1017" s="5"/>
    </row>
    <row r="1018" ht="15.75">
      <c r="G1018" s="5"/>
    </row>
    <row r="1019" ht="15.75">
      <c r="G1019" s="5"/>
    </row>
    <row r="1020" ht="15.75">
      <c r="G1020" s="5"/>
    </row>
    <row r="1021" ht="15.75">
      <c r="G1021" s="5"/>
    </row>
    <row r="1022" ht="15.75">
      <c r="G1022" s="5"/>
    </row>
    <row r="1023" ht="15.75">
      <c r="G1023" s="5"/>
    </row>
    <row r="1024" ht="15.75">
      <c r="G1024" s="5"/>
    </row>
    <row r="1025" ht="15.75">
      <c r="G1025" s="5"/>
    </row>
    <row r="1026" ht="15.75">
      <c r="G1026" s="5"/>
    </row>
    <row r="1027" ht="15.75">
      <c r="G1027" s="5"/>
    </row>
    <row r="1028" ht="15.75">
      <c r="G1028" s="5"/>
    </row>
    <row r="1029" ht="15.75">
      <c r="G1029" s="5"/>
    </row>
    <row r="1030" ht="15.75">
      <c r="G1030" s="5"/>
    </row>
    <row r="1031" ht="15.75">
      <c r="G1031" s="5"/>
    </row>
    <row r="1032" ht="15.75">
      <c r="G1032" s="5"/>
    </row>
    <row r="1033" ht="15.75">
      <c r="G1033" s="5"/>
    </row>
    <row r="1034" ht="15.75">
      <c r="G1034" s="5"/>
    </row>
    <row r="1035" ht="15.75">
      <c r="G1035" s="5"/>
    </row>
    <row r="1036" ht="15.75">
      <c r="G1036" s="5"/>
    </row>
    <row r="1037" ht="15.75">
      <c r="G1037" s="5"/>
    </row>
    <row r="1038" ht="15.75">
      <c r="G1038" s="5"/>
    </row>
    <row r="1039" ht="15.75">
      <c r="G1039" s="5"/>
    </row>
    <row r="1040" ht="15.75">
      <c r="G1040" s="5"/>
    </row>
    <row r="1041" ht="15.75">
      <c r="G1041" s="5"/>
    </row>
    <row r="1042" ht="15.75">
      <c r="G1042" s="5"/>
    </row>
    <row r="1043" ht="15.75">
      <c r="G1043" s="5"/>
    </row>
    <row r="1044" ht="15.75">
      <c r="G1044" s="5"/>
    </row>
    <row r="1045" ht="15.75">
      <c r="G1045" s="5"/>
    </row>
    <row r="1046" ht="15.75">
      <c r="G1046" s="5"/>
    </row>
    <row r="1047" ht="15.75">
      <c r="G1047" s="5"/>
    </row>
    <row r="1048" ht="15.75">
      <c r="G1048" s="5"/>
    </row>
    <row r="1049" ht="15.75">
      <c r="G1049" s="5"/>
    </row>
    <row r="1050" ht="15.75">
      <c r="G1050" s="5"/>
    </row>
    <row r="1051" ht="15.75">
      <c r="G1051" s="5"/>
    </row>
    <row r="1052" ht="15.75">
      <c r="G1052" s="5"/>
    </row>
    <row r="1053" ht="15.75">
      <c r="G1053" s="5"/>
    </row>
    <row r="1054" ht="15.75">
      <c r="G1054" s="5"/>
    </row>
    <row r="1055" ht="15.75">
      <c r="G1055" s="5"/>
    </row>
    <row r="1056" ht="15.75">
      <c r="G1056" s="5"/>
    </row>
    <row r="1057" ht="15.75">
      <c r="G1057" s="5"/>
    </row>
    <row r="1058" ht="15.75">
      <c r="G1058" s="5"/>
    </row>
    <row r="1059" ht="15.75">
      <c r="G1059" s="5"/>
    </row>
    <row r="1060" ht="15.75">
      <c r="G1060" s="5"/>
    </row>
    <row r="1061" ht="15.75">
      <c r="G1061" s="5"/>
    </row>
    <row r="1062" ht="15.75">
      <c r="G1062" s="5"/>
    </row>
    <row r="1063" ht="15.75">
      <c r="G1063" s="5"/>
    </row>
    <row r="1064" ht="15.75">
      <c r="G1064" s="5"/>
    </row>
    <row r="1065" ht="15.75">
      <c r="G1065" s="5"/>
    </row>
    <row r="1066" ht="15.75">
      <c r="G1066" s="5"/>
    </row>
    <row r="1067" ht="15.75">
      <c r="G1067" s="5"/>
    </row>
    <row r="1068" ht="15.75">
      <c r="G1068" s="5"/>
    </row>
    <row r="1069" ht="15.75">
      <c r="G1069" s="5"/>
    </row>
    <row r="1070" ht="15.75">
      <c r="G1070" s="5"/>
    </row>
    <row r="1071" ht="15.75">
      <c r="G1071" s="5"/>
    </row>
    <row r="1072" ht="15.75">
      <c r="G1072" s="5"/>
    </row>
    <row r="1073" ht="15.75">
      <c r="G1073" s="5"/>
    </row>
    <row r="1074" ht="15.75">
      <c r="G1074" s="5"/>
    </row>
    <row r="1075" ht="15.75">
      <c r="G1075" s="5"/>
    </row>
    <row r="1076" ht="15.75">
      <c r="G1076" s="5"/>
    </row>
    <row r="1077" ht="15.75">
      <c r="G1077" s="5"/>
    </row>
    <row r="1078" ht="15.75">
      <c r="G1078" s="5"/>
    </row>
    <row r="1079" ht="15.75">
      <c r="G1079" s="5"/>
    </row>
    <row r="1080" ht="15.75">
      <c r="G1080" s="5"/>
    </row>
    <row r="1081" ht="15.75">
      <c r="G1081" s="5"/>
    </row>
    <row r="1082" ht="15.75">
      <c r="G1082" s="5"/>
    </row>
    <row r="1083" ht="15.75">
      <c r="G1083" s="5"/>
    </row>
    <row r="1084" ht="15.75">
      <c r="G1084" s="5"/>
    </row>
    <row r="1085" ht="15.75">
      <c r="G1085" s="5"/>
    </row>
    <row r="1086" ht="15.75">
      <c r="G1086" s="5"/>
    </row>
    <row r="1087" ht="15.75">
      <c r="G1087" s="5"/>
    </row>
    <row r="1088" ht="15.75">
      <c r="G1088" s="5"/>
    </row>
    <row r="1089" ht="15.75">
      <c r="G1089" s="5"/>
    </row>
    <row r="1090" ht="15.75">
      <c r="G1090" s="5"/>
    </row>
    <row r="1091" ht="15.75">
      <c r="G1091" s="5"/>
    </row>
    <row r="1092" ht="15.75">
      <c r="G1092" s="5"/>
    </row>
    <row r="1093" ht="15.75">
      <c r="G1093" s="5"/>
    </row>
    <row r="1094" ht="15.75">
      <c r="G1094" s="5"/>
    </row>
    <row r="1095" ht="15.75">
      <c r="G1095" s="5"/>
    </row>
    <row r="1096" ht="15.75">
      <c r="G1096" s="5"/>
    </row>
    <row r="1097" ht="15.75">
      <c r="G1097" s="5"/>
    </row>
    <row r="1098" ht="15.75">
      <c r="G1098" s="5"/>
    </row>
    <row r="1099" ht="15.75">
      <c r="G1099" s="5"/>
    </row>
    <row r="1100" ht="15.75">
      <c r="G1100" s="5"/>
    </row>
    <row r="1101" ht="15.75">
      <c r="G1101" s="5"/>
    </row>
    <row r="1102" ht="15.75">
      <c r="G1102" s="5"/>
    </row>
    <row r="1103" ht="15.75">
      <c r="G1103" s="5"/>
    </row>
    <row r="1104" ht="15.75">
      <c r="G1104" s="5"/>
    </row>
    <row r="1105" ht="15.75">
      <c r="G1105" s="5"/>
    </row>
    <row r="1106" ht="15.75">
      <c r="G1106" s="5"/>
    </row>
    <row r="1107" ht="15.75">
      <c r="G1107" s="5"/>
    </row>
    <row r="1108" ht="15.75">
      <c r="G1108" s="5"/>
    </row>
    <row r="1109" ht="15.75">
      <c r="G1109" s="5"/>
    </row>
    <row r="1110" ht="15.75">
      <c r="G1110" s="5"/>
    </row>
    <row r="1111" ht="15.75">
      <c r="G1111" s="5"/>
    </row>
    <row r="1112" ht="15.75">
      <c r="G1112" s="5"/>
    </row>
    <row r="1113" ht="15.75">
      <c r="G1113" s="5"/>
    </row>
    <row r="1114" ht="15.75">
      <c r="G1114" s="5"/>
    </row>
    <row r="1115" ht="15.75">
      <c r="G1115" s="5"/>
    </row>
    <row r="1116" ht="15.75">
      <c r="G1116" s="5"/>
    </row>
    <row r="1117" ht="15.75">
      <c r="G1117" s="5"/>
    </row>
    <row r="1118" ht="15.75">
      <c r="G1118" s="5"/>
    </row>
    <row r="1119" ht="15.75">
      <c r="G1119" s="5"/>
    </row>
    <row r="1120" ht="15.75">
      <c r="G1120" s="5"/>
    </row>
    <row r="1121" ht="15.75">
      <c r="G1121" s="5"/>
    </row>
    <row r="1122" ht="15.75">
      <c r="G1122" s="5"/>
    </row>
    <row r="1123" ht="15.75">
      <c r="G1123" s="5"/>
    </row>
    <row r="1124" ht="15.75">
      <c r="G1124" s="5"/>
    </row>
    <row r="1125" ht="15.75">
      <c r="G1125" s="5"/>
    </row>
    <row r="1126" ht="15.75">
      <c r="G1126" s="5"/>
    </row>
    <row r="1127" ht="15.75">
      <c r="G1127" s="5"/>
    </row>
    <row r="1128" ht="15.75">
      <c r="G1128" s="5"/>
    </row>
    <row r="1129" ht="15.75">
      <c r="G1129" s="5"/>
    </row>
    <row r="1130" ht="15.75">
      <c r="G1130" s="5"/>
    </row>
    <row r="1131" ht="15.75">
      <c r="G1131" s="5"/>
    </row>
    <row r="1132" ht="15.75">
      <c r="G1132" s="5"/>
    </row>
    <row r="1133" ht="15.75">
      <c r="G1133" s="5"/>
    </row>
    <row r="1134" ht="15.75">
      <c r="G1134" s="5"/>
    </row>
    <row r="1135" ht="15.75">
      <c r="G1135" s="5"/>
    </row>
    <row r="1136" ht="15.75">
      <c r="G1136" s="5"/>
    </row>
    <row r="1137" ht="15.75">
      <c r="G1137" s="5"/>
    </row>
    <row r="1138" ht="15.75">
      <c r="G1138" s="5"/>
    </row>
    <row r="1139" ht="15.75">
      <c r="G1139" s="5"/>
    </row>
    <row r="1140" ht="15.75">
      <c r="G1140" s="5"/>
    </row>
    <row r="1141" ht="15.75">
      <c r="G1141" s="5"/>
    </row>
    <row r="1142" ht="15.75">
      <c r="G1142" s="5"/>
    </row>
    <row r="1143" ht="15.75">
      <c r="G1143" s="5"/>
    </row>
    <row r="1144" ht="15.75">
      <c r="G1144" s="5"/>
    </row>
    <row r="1145" ht="15.75">
      <c r="G1145" s="5"/>
    </row>
    <row r="1146" ht="15.75">
      <c r="G1146" s="5"/>
    </row>
    <row r="1147" ht="15.75">
      <c r="G1147" s="5"/>
    </row>
    <row r="1148" ht="15.75">
      <c r="G1148" s="5"/>
    </row>
    <row r="1149" ht="15.75">
      <c r="G1149" s="5"/>
    </row>
    <row r="1150" ht="15.75">
      <c r="G1150" s="5"/>
    </row>
    <row r="1151" ht="15.75">
      <c r="G1151" s="5"/>
    </row>
    <row r="1152" ht="15.75">
      <c r="G1152" s="5"/>
    </row>
    <row r="1153" ht="15.75">
      <c r="G1153" s="5"/>
    </row>
    <row r="1154" ht="15.75">
      <c r="G1154" s="5"/>
    </row>
    <row r="1155" ht="15.75">
      <c r="G1155" s="5"/>
    </row>
    <row r="1156" ht="15.75">
      <c r="G1156" s="5"/>
    </row>
    <row r="1157" ht="15.75">
      <c r="G1157" s="5"/>
    </row>
    <row r="1158" ht="15.75">
      <c r="G1158" s="5"/>
    </row>
    <row r="1159" ht="15.75">
      <c r="G1159" s="5"/>
    </row>
    <row r="1160" ht="15.75">
      <c r="G1160" s="5"/>
    </row>
    <row r="1161" ht="15.75">
      <c r="G1161" s="5"/>
    </row>
    <row r="1162" ht="15.75">
      <c r="G1162" s="5"/>
    </row>
    <row r="1163" ht="15.75">
      <c r="G1163" s="5"/>
    </row>
    <row r="1164" ht="15.75">
      <c r="G1164" s="5"/>
    </row>
    <row r="1165" ht="15.75">
      <c r="G1165" s="5"/>
    </row>
    <row r="1166" ht="15.75">
      <c r="G1166" s="5"/>
    </row>
    <row r="1167" ht="15.75">
      <c r="G1167" s="5"/>
    </row>
    <row r="1168" ht="15.75">
      <c r="G1168" s="5"/>
    </row>
    <row r="1169" ht="15.75">
      <c r="G1169" s="5"/>
    </row>
    <row r="1170" ht="15.75">
      <c r="G1170" s="5"/>
    </row>
    <row r="1171" ht="15.75">
      <c r="G1171" s="5"/>
    </row>
    <row r="1172" ht="15.75">
      <c r="G1172" s="5"/>
    </row>
    <row r="1173" ht="15.75">
      <c r="G1173" s="5"/>
    </row>
    <row r="1174" ht="15.75">
      <c r="G1174" s="5"/>
    </row>
    <row r="1175" ht="15.75">
      <c r="G1175" s="5"/>
    </row>
    <row r="1176" ht="15.75">
      <c r="G1176" s="5"/>
    </row>
    <row r="1177" ht="15.75">
      <c r="G1177" s="5"/>
    </row>
    <row r="1178" ht="15.75">
      <c r="G1178" s="5"/>
    </row>
    <row r="1179" ht="15.75">
      <c r="G1179" s="5"/>
    </row>
    <row r="1180" ht="15.75">
      <c r="G1180" s="5"/>
    </row>
    <row r="1181" ht="15.75">
      <c r="G1181" s="5"/>
    </row>
    <row r="1182" ht="15.75">
      <c r="G1182" s="5"/>
    </row>
    <row r="1183" ht="15.75">
      <c r="G1183" s="5"/>
    </row>
    <row r="1184" ht="15.75">
      <c r="G1184" s="5"/>
    </row>
    <row r="1185" ht="15.75">
      <c r="G1185" s="5"/>
    </row>
    <row r="1186" ht="15.75">
      <c r="G1186" s="5"/>
    </row>
    <row r="1187" ht="15.75">
      <c r="G1187" s="5"/>
    </row>
    <row r="1188" ht="15.75">
      <c r="G1188" s="5"/>
    </row>
    <row r="1189" ht="15.75">
      <c r="G1189" s="5"/>
    </row>
    <row r="1190" ht="15.75">
      <c r="G1190" s="5"/>
    </row>
    <row r="1191" ht="15.75">
      <c r="G1191" s="5"/>
    </row>
    <row r="1192" ht="15.75">
      <c r="G1192" s="5"/>
    </row>
    <row r="1193" ht="15.75">
      <c r="G1193" s="5"/>
    </row>
    <row r="1194" ht="15.75">
      <c r="G1194" s="5"/>
    </row>
    <row r="1195" ht="15.75">
      <c r="G1195" s="5"/>
    </row>
    <row r="1196" ht="15.75">
      <c r="G1196" s="5"/>
    </row>
    <row r="1197" ht="15.75">
      <c r="G1197" s="5"/>
    </row>
    <row r="1198" ht="15.75">
      <c r="G1198" s="5"/>
    </row>
    <row r="1199" ht="15.75">
      <c r="G1199" s="5"/>
    </row>
    <row r="1200" ht="15.75">
      <c r="G1200" s="5"/>
    </row>
    <row r="1201" ht="15.75">
      <c r="G1201" s="5"/>
    </row>
    <row r="1202" ht="15.75">
      <c r="G1202" s="5"/>
    </row>
    <row r="1203" ht="15.75">
      <c r="G1203" s="5"/>
    </row>
    <row r="1204" ht="15.75">
      <c r="G1204" s="5"/>
    </row>
    <row r="1205" ht="15.75">
      <c r="G1205" s="5"/>
    </row>
    <row r="1206" ht="15.75">
      <c r="G1206" s="5"/>
    </row>
    <row r="1207" ht="15.75">
      <c r="G1207" s="5"/>
    </row>
    <row r="1208" ht="15.75">
      <c r="G1208" s="5"/>
    </row>
    <row r="1209" ht="15.75">
      <c r="G1209" s="5"/>
    </row>
    <row r="1210" ht="15.75">
      <c r="G1210" s="5"/>
    </row>
    <row r="1211" ht="15.75">
      <c r="G1211" s="5"/>
    </row>
    <row r="1212" ht="15.75">
      <c r="G1212" s="5"/>
    </row>
    <row r="1213" ht="15.75">
      <c r="G1213" s="5"/>
    </row>
    <row r="1214" ht="15.75">
      <c r="G1214" s="5"/>
    </row>
    <row r="1215" ht="15.75">
      <c r="G1215" s="5"/>
    </row>
    <row r="1216" ht="15.75">
      <c r="G1216" s="5"/>
    </row>
    <row r="1217" ht="15.75">
      <c r="G1217" s="5"/>
    </row>
    <row r="1218" ht="15.75">
      <c r="G1218" s="5"/>
    </row>
    <row r="1219" ht="15.75">
      <c r="G1219" s="5"/>
    </row>
    <row r="1220" ht="15.75">
      <c r="G1220" s="5"/>
    </row>
    <row r="1221" ht="15.75">
      <c r="G1221" s="5"/>
    </row>
    <row r="1222" ht="15.75">
      <c r="G1222" s="5"/>
    </row>
    <row r="1223" ht="15.75">
      <c r="G1223" s="5"/>
    </row>
    <row r="1224" ht="15.75">
      <c r="G1224" s="5"/>
    </row>
    <row r="1225" ht="15.75">
      <c r="G1225" s="5"/>
    </row>
    <row r="1226" ht="15.75">
      <c r="G1226" s="5"/>
    </row>
    <row r="1227" ht="15.75">
      <c r="G1227" s="5"/>
    </row>
    <row r="1228" ht="15.75">
      <c r="G1228" s="5"/>
    </row>
    <row r="1229" ht="15.75">
      <c r="G1229" s="5"/>
    </row>
    <row r="1230" ht="15.75">
      <c r="G1230" s="5"/>
    </row>
    <row r="1231" ht="15.75">
      <c r="G1231" s="5"/>
    </row>
    <row r="1232" ht="15.75">
      <c r="G1232" s="5"/>
    </row>
    <row r="1233" ht="15.75">
      <c r="G1233" s="5"/>
    </row>
    <row r="1234" ht="15.75">
      <c r="G1234" s="5"/>
    </row>
    <row r="1235" ht="15.75">
      <c r="G1235" s="5"/>
    </row>
    <row r="1236" ht="15.75">
      <c r="G1236" s="5"/>
    </row>
    <row r="1237" ht="15.75">
      <c r="G1237" s="5"/>
    </row>
    <row r="1238" ht="15.75">
      <c r="G1238" s="5"/>
    </row>
    <row r="1239" ht="15.75">
      <c r="G1239" s="5"/>
    </row>
    <row r="1240" ht="15.75">
      <c r="G1240" s="5"/>
    </row>
    <row r="1241" ht="15.75">
      <c r="G1241" s="5"/>
    </row>
    <row r="1242" ht="15.75">
      <c r="G1242" s="5"/>
    </row>
    <row r="1243" ht="15.75">
      <c r="G1243" s="5"/>
    </row>
    <row r="1244" ht="15.75">
      <c r="G1244" s="5"/>
    </row>
    <row r="1245" ht="15.75">
      <c r="G1245" s="5"/>
    </row>
    <row r="1246" ht="15.75">
      <c r="G1246" s="5"/>
    </row>
    <row r="1247" ht="15.75">
      <c r="G1247" s="5"/>
    </row>
    <row r="1248" ht="15.75">
      <c r="G1248" s="5"/>
    </row>
    <row r="1249" ht="15.75">
      <c r="G1249" s="5"/>
    </row>
    <row r="1250" ht="15.75">
      <c r="G1250" s="5"/>
    </row>
    <row r="1251" ht="15.75">
      <c r="G1251" s="5"/>
    </row>
    <row r="1252" ht="15.75">
      <c r="G1252" s="5"/>
    </row>
    <row r="1253" ht="15.75">
      <c r="G1253" s="5"/>
    </row>
    <row r="1254" ht="15.75">
      <c r="G1254" s="5"/>
    </row>
    <row r="1255" ht="15.75">
      <c r="G1255" s="5"/>
    </row>
    <row r="1256" ht="15.75">
      <c r="G1256" s="5"/>
    </row>
    <row r="1257" ht="15.75">
      <c r="G1257" s="5"/>
    </row>
    <row r="1258" ht="15.75">
      <c r="G1258" s="5"/>
    </row>
    <row r="1259" ht="15.75">
      <c r="G1259" s="5"/>
    </row>
    <row r="1260" ht="15.75">
      <c r="G1260" s="5"/>
    </row>
    <row r="1261" ht="15.75">
      <c r="G1261" s="5"/>
    </row>
    <row r="1262" ht="15.75">
      <c r="G1262" s="5"/>
    </row>
    <row r="1263" ht="15.75">
      <c r="G1263" s="5"/>
    </row>
    <row r="1264" ht="15.75">
      <c r="G1264" s="5"/>
    </row>
    <row r="1265" ht="15.75">
      <c r="G1265" s="5"/>
    </row>
    <row r="1266" ht="15.75">
      <c r="G1266" s="5"/>
    </row>
    <row r="1267" ht="15.75">
      <c r="G1267" s="5"/>
    </row>
    <row r="1268" ht="15.75">
      <c r="G1268" s="5"/>
    </row>
    <row r="1269" ht="15.75">
      <c r="G1269" s="5"/>
    </row>
    <row r="1270" ht="15.75">
      <c r="G1270" s="5"/>
    </row>
    <row r="1271" ht="15.75">
      <c r="G1271" s="5"/>
    </row>
    <row r="1272" ht="15.75">
      <c r="G1272" s="5"/>
    </row>
    <row r="1273" ht="15.75">
      <c r="G1273" s="5"/>
    </row>
    <row r="1274" ht="15.75">
      <c r="G1274" s="5"/>
    </row>
    <row r="1275" ht="15.75">
      <c r="G1275" s="5"/>
    </row>
    <row r="1276" ht="15.75">
      <c r="G1276" s="5"/>
    </row>
    <row r="1277" ht="15.75">
      <c r="G1277" s="5"/>
    </row>
    <row r="1278" ht="15.75">
      <c r="G1278" s="5"/>
    </row>
    <row r="1279" ht="15.75">
      <c r="G1279" s="5"/>
    </row>
    <row r="1280" ht="15.75">
      <c r="G1280" s="5"/>
    </row>
    <row r="1281" ht="15.75">
      <c r="G1281" s="5"/>
    </row>
    <row r="1282" ht="15.75">
      <c r="G1282" s="5"/>
    </row>
    <row r="1283" ht="15.75">
      <c r="G1283" s="5"/>
    </row>
    <row r="1284" ht="15.75">
      <c r="G1284" s="5"/>
    </row>
    <row r="1285" ht="15.75">
      <c r="G1285" s="5"/>
    </row>
    <row r="1286" ht="15.75">
      <c r="G1286" s="5"/>
    </row>
    <row r="1287" ht="15.75">
      <c r="G1287" s="5"/>
    </row>
    <row r="1288" ht="15.75">
      <c r="G1288" s="5"/>
    </row>
    <row r="1289" ht="15.75">
      <c r="G1289" s="5"/>
    </row>
    <row r="1290" ht="15.75">
      <c r="G1290" s="5"/>
    </row>
    <row r="1291" ht="15.75">
      <c r="G1291" s="5"/>
    </row>
    <row r="1292" ht="15.75">
      <c r="G1292" s="5"/>
    </row>
    <row r="1293" ht="15.75">
      <c r="G1293" s="5"/>
    </row>
    <row r="1294" ht="15.75">
      <c r="G1294" s="5"/>
    </row>
    <row r="1295" ht="15.75">
      <c r="G1295" s="5"/>
    </row>
    <row r="1296" ht="15.75">
      <c r="G1296" s="5"/>
    </row>
    <row r="1297" ht="15.75">
      <c r="G1297" s="5"/>
    </row>
    <row r="1298" ht="15.75">
      <c r="G1298" s="5"/>
    </row>
    <row r="1299" ht="15.75">
      <c r="G1299" s="5"/>
    </row>
    <row r="1300" ht="15.75">
      <c r="G1300" s="5"/>
    </row>
    <row r="1301" ht="15.75">
      <c r="G1301" s="5"/>
    </row>
    <row r="1302" ht="15.75">
      <c r="G1302" s="5"/>
    </row>
    <row r="1303" ht="15.75">
      <c r="G1303" s="5"/>
    </row>
    <row r="1304" ht="15.75">
      <c r="G1304" s="5"/>
    </row>
    <row r="1305" ht="15.75">
      <c r="G1305" s="5"/>
    </row>
    <row r="1306" ht="15.75">
      <c r="G1306" s="5"/>
    </row>
    <row r="1307" ht="15.75">
      <c r="G1307" s="5"/>
    </row>
    <row r="1308" ht="15.75">
      <c r="G1308" s="5"/>
    </row>
    <row r="1309" ht="15.75">
      <c r="G1309" s="5"/>
    </row>
    <row r="1310" ht="15.75">
      <c r="G1310" s="5"/>
    </row>
    <row r="1311" ht="15.75">
      <c r="G1311" s="5"/>
    </row>
    <row r="1312" ht="15.75">
      <c r="G1312" s="5"/>
    </row>
    <row r="1313" ht="15.75">
      <c r="G1313" s="5"/>
    </row>
    <row r="1314" ht="15.75">
      <c r="G1314" s="5"/>
    </row>
    <row r="1315" ht="15.75">
      <c r="G1315" s="5"/>
    </row>
    <row r="1316" ht="15.75">
      <c r="G1316" s="5"/>
    </row>
    <row r="1317" ht="15.75">
      <c r="G1317" s="5"/>
    </row>
    <row r="1318" ht="15.75">
      <c r="G1318" s="5"/>
    </row>
    <row r="1319" ht="15.75">
      <c r="G1319" s="5"/>
    </row>
    <row r="1320" ht="15.75">
      <c r="G1320" s="5"/>
    </row>
    <row r="1321" ht="15.75">
      <c r="G1321" s="5"/>
    </row>
    <row r="1322" ht="15.75">
      <c r="G1322" s="5"/>
    </row>
    <row r="1323" ht="15.75">
      <c r="G1323" s="5"/>
    </row>
    <row r="1324" ht="15.75">
      <c r="G1324" s="5"/>
    </row>
    <row r="1325" ht="15.75">
      <c r="G1325" s="5"/>
    </row>
    <row r="1326" ht="15.75">
      <c r="G1326" s="5"/>
    </row>
    <row r="1327" ht="15.75">
      <c r="G1327" s="5"/>
    </row>
    <row r="1328" ht="15.75">
      <c r="G1328" s="5"/>
    </row>
    <row r="1329" ht="15.75">
      <c r="G1329" s="5"/>
    </row>
    <row r="1330" ht="15.75">
      <c r="G1330" s="5"/>
    </row>
    <row r="1331" ht="15.75">
      <c r="G1331" s="5"/>
    </row>
    <row r="1332" ht="15.75">
      <c r="G1332" s="5"/>
    </row>
    <row r="1333" ht="15.75">
      <c r="G1333" s="5"/>
    </row>
    <row r="1334" ht="15.75">
      <c r="G1334" s="5"/>
    </row>
    <row r="1335" ht="15.75">
      <c r="G1335" s="5"/>
    </row>
    <row r="1336" ht="15.75">
      <c r="G1336" s="5"/>
    </row>
    <row r="1337" ht="15.75">
      <c r="G1337" s="5"/>
    </row>
    <row r="1338" ht="15.75">
      <c r="G1338" s="5"/>
    </row>
    <row r="1339" ht="15.75">
      <c r="G1339" s="5"/>
    </row>
    <row r="1340" ht="15.75">
      <c r="G1340" s="5"/>
    </row>
    <row r="1341" ht="15.75">
      <c r="G1341" s="5"/>
    </row>
    <row r="1342" ht="15.75">
      <c r="G1342" s="5"/>
    </row>
    <row r="1343" ht="15.75">
      <c r="G1343" s="5"/>
    </row>
    <row r="1344" ht="15.75">
      <c r="G1344" s="5"/>
    </row>
    <row r="1345" ht="15.75">
      <c r="G1345" s="5"/>
    </row>
    <row r="1346" ht="15.75">
      <c r="G1346" s="5"/>
    </row>
    <row r="1347" ht="15.75">
      <c r="G1347" s="5"/>
    </row>
    <row r="1348" ht="15.75">
      <c r="G1348" s="5"/>
    </row>
    <row r="1349" ht="15.75">
      <c r="G1349" s="5"/>
    </row>
    <row r="1350" ht="15.75">
      <c r="G1350" s="5"/>
    </row>
    <row r="1351" ht="15.75">
      <c r="G1351" s="5"/>
    </row>
    <row r="1352" ht="15.75">
      <c r="G1352" s="5"/>
    </row>
    <row r="1353" ht="15.75">
      <c r="G1353" s="5"/>
    </row>
    <row r="1354" ht="15.75">
      <c r="G1354" s="5"/>
    </row>
    <row r="1355" ht="15.75">
      <c r="G1355" s="5"/>
    </row>
    <row r="1356" ht="15.75">
      <c r="G1356" s="5"/>
    </row>
    <row r="1357" ht="15.75">
      <c r="G1357" s="5"/>
    </row>
    <row r="1358" ht="15.75">
      <c r="G1358" s="5"/>
    </row>
    <row r="1359" ht="15.75">
      <c r="G1359" s="5"/>
    </row>
    <row r="1360" ht="15.75">
      <c r="G1360" s="5"/>
    </row>
    <row r="1361" ht="15.75">
      <c r="G1361" s="5"/>
    </row>
    <row r="1362" ht="15.75">
      <c r="G1362" s="5"/>
    </row>
    <row r="1363" ht="15.75">
      <c r="G1363" s="5"/>
    </row>
    <row r="1364" ht="15.75">
      <c r="G1364" s="5"/>
    </row>
    <row r="1365" ht="15.75">
      <c r="G1365" s="5"/>
    </row>
    <row r="1366" ht="15.75">
      <c r="G1366" s="5"/>
    </row>
    <row r="1367" ht="15.75">
      <c r="G1367" s="5"/>
    </row>
    <row r="1368" ht="15.75">
      <c r="G1368" s="5"/>
    </row>
    <row r="1369" ht="15.75">
      <c r="G1369" s="5"/>
    </row>
    <row r="1370" ht="15.75">
      <c r="G1370" s="5"/>
    </row>
    <row r="1371" ht="15.75">
      <c r="G1371" s="5"/>
    </row>
    <row r="1372" ht="15.75">
      <c r="G1372" s="5"/>
    </row>
    <row r="1373" ht="15.75">
      <c r="G1373" s="5"/>
    </row>
    <row r="1374" ht="15.75">
      <c r="G1374" s="5"/>
    </row>
    <row r="1375" ht="15.75">
      <c r="G1375" s="5"/>
    </row>
    <row r="1376" ht="15.75">
      <c r="G1376" s="5"/>
    </row>
    <row r="1377" ht="15.75">
      <c r="G1377" s="5"/>
    </row>
    <row r="1378" ht="15.75">
      <c r="G1378" s="5"/>
    </row>
    <row r="1379" ht="15.75">
      <c r="G1379" s="5"/>
    </row>
    <row r="1380" ht="15.75">
      <c r="G1380" s="5"/>
    </row>
    <row r="1381" ht="15.75">
      <c r="G1381" s="5"/>
    </row>
    <row r="1382" ht="15.75">
      <c r="G1382" s="5"/>
    </row>
    <row r="1383" ht="15.75">
      <c r="G1383" s="5"/>
    </row>
    <row r="1384" ht="15.75">
      <c r="G1384" s="5"/>
    </row>
    <row r="1385" ht="15.75">
      <c r="G1385" s="5"/>
    </row>
    <row r="1386" ht="15.75">
      <c r="G1386" s="5"/>
    </row>
    <row r="1387" ht="15.75">
      <c r="G1387" s="5"/>
    </row>
    <row r="1388" ht="15.75">
      <c r="G1388" s="5"/>
    </row>
    <row r="1389" ht="15.75">
      <c r="G1389" s="5"/>
    </row>
    <row r="1390" ht="15.75">
      <c r="G1390" s="5"/>
    </row>
    <row r="1391" ht="15.75">
      <c r="G1391" s="5"/>
    </row>
    <row r="1392" ht="15.75">
      <c r="G1392" s="5"/>
    </row>
    <row r="1393" ht="15.75">
      <c r="G1393" s="5"/>
    </row>
    <row r="1394" ht="15.75">
      <c r="G1394" s="5"/>
    </row>
    <row r="1395" ht="15.75">
      <c r="G1395" s="5"/>
    </row>
    <row r="1396" ht="15.75">
      <c r="G1396" s="5"/>
    </row>
    <row r="1397" ht="15.75">
      <c r="G1397" s="5"/>
    </row>
    <row r="1398" ht="15.75">
      <c r="G1398" s="5"/>
    </row>
    <row r="1399" ht="15.75">
      <c r="G1399" s="5"/>
    </row>
    <row r="1400" ht="15.75">
      <c r="G1400" s="5"/>
    </row>
    <row r="1401" ht="15.75">
      <c r="G1401" s="5"/>
    </row>
    <row r="1402" ht="15.75">
      <c r="G1402" s="5"/>
    </row>
    <row r="1403" ht="15.75">
      <c r="G1403" s="5"/>
    </row>
    <row r="1404" ht="15.75">
      <c r="G1404" s="5"/>
    </row>
    <row r="1405" ht="15.75">
      <c r="G1405" s="5"/>
    </row>
    <row r="1406" ht="15.75">
      <c r="G1406" s="5"/>
    </row>
    <row r="1407" ht="15.75">
      <c r="G1407" s="5"/>
    </row>
    <row r="1408" ht="15.75">
      <c r="G1408" s="5"/>
    </row>
    <row r="1409" ht="15.75">
      <c r="G1409" s="5"/>
    </row>
    <row r="1410" ht="15.75">
      <c r="G1410" s="5"/>
    </row>
    <row r="1411" ht="15.75">
      <c r="G1411" s="5"/>
    </row>
    <row r="1412" ht="15.75">
      <c r="G1412" s="5"/>
    </row>
    <row r="1413" ht="15.75">
      <c r="G1413" s="5"/>
    </row>
    <row r="1414" ht="15.75">
      <c r="G1414" s="5"/>
    </row>
    <row r="1415" ht="15.75">
      <c r="G1415" s="5"/>
    </row>
    <row r="1416" ht="15.75">
      <c r="G1416" s="5"/>
    </row>
    <row r="1417" ht="15.75">
      <c r="G1417" s="5"/>
    </row>
    <row r="1418" ht="15.75">
      <c r="G1418" s="5"/>
    </row>
    <row r="1419" ht="15.75">
      <c r="G1419" s="5"/>
    </row>
    <row r="1420" ht="15.75">
      <c r="G1420" s="5"/>
    </row>
    <row r="1421" ht="15.75">
      <c r="G1421" s="5"/>
    </row>
    <row r="1422" ht="15.75">
      <c r="G1422" s="5"/>
    </row>
    <row r="1423" ht="15.75">
      <c r="G1423" s="5"/>
    </row>
    <row r="1424" ht="15.75">
      <c r="G1424" s="5"/>
    </row>
    <row r="1425" ht="15.75">
      <c r="G1425" s="5"/>
    </row>
    <row r="1426" ht="15.75">
      <c r="G1426" s="5"/>
    </row>
    <row r="1427" ht="15.75">
      <c r="G1427" s="5"/>
    </row>
    <row r="1428" ht="15.75">
      <c r="G1428" s="5"/>
    </row>
    <row r="1429" ht="15.75">
      <c r="G1429" s="5"/>
    </row>
    <row r="1430" ht="15.75">
      <c r="G1430" s="5"/>
    </row>
    <row r="1431" ht="15.75">
      <c r="G1431" s="5"/>
    </row>
    <row r="1432" ht="15.75">
      <c r="G1432" s="5"/>
    </row>
    <row r="1433" ht="15.75">
      <c r="G1433" s="5"/>
    </row>
    <row r="1434" ht="15.75">
      <c r="G1434" s="5"/>
    </row>
    <row r="1435" ht="15.75">
      <c r="G1435" s="5"/>
    </row>
    <row r="1436" ht="15.75">
      <c r="G1436" s="5"/>
    </row>
    <row r="1437" ht="15.75">
      <c r="G1437" s="5"/>
    </row>
    <row r="1438" ht="15.75">
      <c r="G1438" s="5"/>
    </row>
    <row r="1439" ht="15.75">
      <c r="G1439" s="5"/>
    </row>
    <row r="1440" ht="15.75">
      <c r="G1440" s="5"/>
    </row>
    <row r="1441" ht="15.75">
      <c r="G1441" s="5"/>
    </row>
    <row r="1442" ht="15.75">
      <c r="G1442" s="5"/>
    </row>
    <row r="1443" ht="15.75">
      <c r="G1443" s="5"/>
    </row>
    <row r="1444" ht="15.75">
      <c r="G1444" s="5"/>
    </row>
    <row r="1445" ht="15.75">
      <c r="G1445" s="5"/>
    </row>
    <row r="1446" ht="15.75">
      <c r="G1446" s="5"/>
    </row>
    <row r="1447" ht="15.75">
      <c r="G1447" s="5"/>
    </row>
    <row r="1448" ht="15.75">
      <c r="G1448" s="5"/>
    </row>
    <row r="1449" ht="15.75">
      <c r="G1449" s="5"/>
    </row>
    <row r="1450" ht="15.75">
      <c r="G1450" s="5"/>
    </row>
    <row r="1451" ht="15.75">
      <c r="G1451" s="5"/>
    </row>
    <row r="1452" ht="15.75">
      <c r="G1452" s="5"/>
    </row>
    <row r="1453" ht="15.75">
      <c r="G1453" s="5"/>
    </row>
    <row r="1454" ht="15.75">
      <c r="G1454" s="5"/>
    </row>
    <row r="1455" ht="15.75">
      <c r="G1455" s="5"/>
    </row>
    <row r="1456" ht="15.75">
      <c r="G1456" s="5"/>
    </row>
    <row r="1457" ht="15.75">
      <c r="G1457" s="5"/>
    </row>
    <row r="1458" ht="15.75">
      <c r="G1458" s="5"/>
    </row>
    <row r="1459" ht="15.75">
      <c r="G1459" s="5"/>
    </row>
    <row r="1460" ht="15.75">
      <c r="G1460" s="5"/>
    </row>
    <row r="1461" ht="15.75">
      <c r="G1461" s="5"/>
    </row>
    <row r="1462" ht="15.75">
      <c r="G1462" s="5"/>
    </row>
    <row r="1463" ht="15.75">
      <c r="G1463" s="5"/>
    </row>
    <row r="1464" ht="15.75">
      <c r="G1464" s="5"/>
    </row>
    <row r="1465" ht="15.75">
      <c r="G1465" s="5"/>
    </row>
    <row r="1466" ht="15.75">
      <c r="G1466" s="5"/>
    </row>
    <row r="1467" ht="15.75">
      <c r="G1467" s="5"/>
    </row>
    <row r="1468" ht="15.75">
      <c r="G1468" s="5"/>
    </row>
    <row r="1469" ht="15.75">
      <c r="G1469" s="5"/>
    </row>
    <row r="1470" ht="15.75">
      <c r="G1470" s="5"/>
    </row>
    <row r="1471" ht="15.75">
      <c r="G1471" s="5"/>
    </row>
    <row r="1472" ht="15.75">
      <c r="G1472" s="5"/>
    </row>
    <row r="1473" ht="15.75">
      <c r="G1473" s="5"/>
    </row>
    <row r="1474" ht="15.75">
      <c r="G1474" s="5"/>
    </row>
    <row r="1475" ht="15.75">
      <c r="G1475" s="5"/>
    </row>
    <row r="1476" ht="15.75">
      <c r="G1476" s="5"/>
    </row>
    <row r="1477" ht="15.75">
      <c r="G1477" s="5"/>
    </row>
    <row r="1478" ht="15.75">
      <c r="G1478" s="5"/>
    </row>
    <row r="1479" ht="15.75">
      <c r="G1479" s="5"/>
    </row>
    <row r="1480" ht="15.75">
      <c r="G1480" s="5"/>
    </row>
    <row r="1481" ht="15.75">
      <c r="G1481" s="5"/>
    </row>
    <row r="1482" ht="15.75">
      <c r="G1482" s="5"/>
    </row>
    <row r="1483" ht="15.75">
      <c r="G1483" s="5"/>
    </row>
    <row r="1484" ht="15.75">
      <c r="G1484" s="5"/>
    </row>
    <row r="1485" ht="15.75">
      <c r="G1485" s="5"/>
    </row>
    <row r="1486" ht="15.75">
      <c r="G1486" s="5"/>
    </row>
    <row r="1487" ht="15.75">
      <c r="G1487" s="5"/>
    </row>
    <row r="1488" ht="15.75">
      <c r="G1488" s="5"/>
    </row>
    <row r="1489" ht="15.75">
      <c r="G1489" s="5"/>
    </row>
    <row r="1490" ht="15.75">
      <c r="G1490" s="5"/>
    </row>
    <row r="1491" ht="15.75">
      <c r="G1491" s="5"/>
    </row>
    <row r="1492" ht="15.75">
      <c r="G1492" s="5"/>
    </row>
    <row r="1493" ht="15.75">
      <c r="G1493" s="5"/>
    </row>
    <row r="1494" ht="15.75">
      <c r="G1494" s="5"/>
    </row>
    <row r="1495" ht="15.75">
      <c r="G1495" s="5"/>
    </row>
    <row r="1496" ht="15.75">
      <c r="G1496" s="5"/>
    </row>
    <row r="1497" ht="15.75">
      <c r="G1497" s="5"/>
    </row>
    <row r="1498" ht="15.75">
      <c r="G1498" s="5"/>
    </row>
    <row r="1499" ht="15.75">
      <c r="G1499" s="5"/>
    </row>
    <row r="1500" ht="15.75">
      <c r="G1500" s="5"/>
    </row>
    <row r="1501" ht="15.75">
      <c r="G1501" s="5"/>
    </row>
    <row r="1502" ht="15.75">
      <c r="G1502" s="5"/>
    </row>
    <row r="1503" ht="15.75">
      <c r="G1503" s="5"/>
    </row>
    <row r="1504" ht="15.75">
      <c r="G1504" s="5"/>
    </row>
    <row r="1505" ht="15.75">
      <c r="G1505" s="5"/>
    </row>
    <row r="1506" ht="15.75">
      <c r="G1506" s="5"/>
    </row>
    <row r="1507" ht="15.75">
      <c r="G1507" s="5"/>
    </row>
    <row r="1508" ht="15.75">
      <c r="G1508" s="5"/>
    </row>
    <row r="1509" ht="15.75">
      <c r="G1509" s="5"/>
    </row>
    <row r="1510" ht="15.75">
      <c r="G1510" s="5"/>
    </row>
    <row r="1511" ht="15.75">
      <c r="G1511" s="5"/>
    </row>
    <row r="1512" ht="15.75">
      <c r="G1512" s="5"/>
    </row>
    <row r="1513" ht="15.75">
      <c r="G1513" s="5"/>
    </row>
    <row r="1514" ht="15.75">
      <c r="G1514" s="5"/>
    </row>
    <row r="1515" ht="15.75">
      <c r="G1515" s="5"/>
    </row>
    <row r="1516" ht="15.75">
      <c r="G1516" s="5"/>
    </row>
    <row r="1517" ht="15.75">
      <c r="G1517" s="5"/>
    </row>
    <row r="1518" ht="15.75">
      <c r="G1518" s="5"/>
    </row>
    <row r="1519" ht="15.75">
      <c r="G1519" s="5"/>
    </row>
    <row r="1520" ht="15.75">
      <c r="G1520" s="5"/>
    </row>
    <row r="1521" ht="15.75">
      <c r="G1521" s="5"/>
    </row>
    <row r="1522" ht="15.75">
      <c r="G1522" s="5"/>
    </row>
    <row r="1523" ht="15.75">
      <c r="G1523" s="5"/>
    </row>
    <row r="1524" ht="15.75">
      <c r="G1524" s="5"/>
    </row>
    <row r="1525" ht="15.75">
      <c r="G1525" s="5"/>
    </row>
    <row r="1526" ht="15.75">
      <c r="G1526" s="5"/>
    </row>
    <row r="1527" ht="15.75">
      <c r="G1527" s="5"/>
    </row>
    <row r="1528" ht="15.75">
      <c r="G1528" s="5"/>
    </row>
    <row r="1529" ht="15.75">
      <c r="G1529" s="5"/>
    </row>
    <row r="1530" ht="15.75">
      <c r="G1530" s="5"/>
    </row>
    <row r="1531" ht="15.75">
      <c r="G1531" s="5"/>
    </row>
    <row r="1532" ht="15.75">
      <c r="G1532" s="5"/>
    </row>
    <row r="1533" ht="15.75">
      <c r="G1533" s="5"/>
    </row>
    <row r="1534" ht="15.75">
      <c r="G1534" s="5"/>
    </row>
    <row r="1535" ht="15.75">
      <c r="G1535" s="5"/>
    </row>
    <row r="1536" ht="15.75">
      <c r="G1536" s="5"/>
    </row>
    <row r="1537" ht="15.75">
      <c r="G1537" s="5"/>
    </row>
    <row r="1538" ht="15.75">
      <c r="G1538" s="5"/>
    </row>
    <row r="1539" ht="15.75">
      <c r="G1539" s="5"/>
    </row>
    <row r="1540" ht="15.75">
      <c r="G1540" s="5"/>
    </row>
    <row r="1541" ht="15.75">
      <c r="G1541" s="5"/>
    </row>
    <row r="1542" ht="15.75">
      <c r="G1542" s="5"/>
    </row>
    <row r="1543" ht="15.75">
      <c r="G1543" s="5"/>
    </row>
    <row r="1544" ht="15.75">
      <c r="G1544" s="5"/>
    </row>
    <row r="1545" ht="15.75">
      <c r="G1545" s="5"/>
    </row>
    <row r="1546" ht="15.75">
      <c r="G1546" s="5"/>
    </row>
    <row r="1547" ht="15.75">
      <c r="G1547" s="5"/>
    </row>
    <row r="1548" ht="15.75">
      <c r="G1548" s="5"/>
    </row>
    <row r="1549" ht="15.75">
      <c r="G1549" s="5"/>
    </row>
    <row r="1550" ht="15.75">
      <c r="G1550" s="5"/>
    </row>
    <row r="1551" ht="15.75">
      <c r="G1551" s="5"/>
    </row>
    <row r="1552" ht="15.75">
      <c r="G1552" s="5"/>
    </row>
    <row r="1553" ht="15.75">
      <c r="G1553" s="5"/>
    </row>
    <row r="1554" ht="15.75">
      <c r="G1554" s="5"/>
    </row>
    <row r="1555" ht="15.75">
      <c r="G1555" s="5"/>
    </row>
    <row r="1556" ht="15.75">
      <c r="G1556" s="5"/>
    </row>
    <row r="1557" ht="15.75">
      <c r="G1557" s="5"/>
    </row>
    <row r="1558" ht="15.75">
      <c r="G1558" s="5"/>
    </row>
    <row r="1559" ht="15.75">
      <c r="G1559" s="5"/>
    </row>
    <row r="1560" ht="15.75">
      <c r="G1560" s="5"/>
    </row>
    <row r="1561" ht="15.75">
      <c r="G1561" s="5"/>
    </row>
    <row r="1562" ht="15.75">
      <c r="G1562" s="5"/>
    </row>
    <row r="1563" ht="15.75">
      <c r="G1563" s="5"/>
    </row>
    <row r="1564" ht="15.75">
      <c r="G1564" s="5"/>
    </row>
    <row r="1565" ht="15.75">
      <c r="G1565" s="5"/>
    </row>
    <row r="1566" ht="15.75">
      <c r="G1566" s="5"/>
    </row>
    <row r="1567" ht="15.75">
      <c r="G1567" s="5"/>
    </row>
    <row r="1568" ht="15.75">
      <c r="G1568" s="5"/>
    </row>
    <row r="1569" ht="15.75">
      <c r="G1569" s="5"/>
    </row>
    <row r="1570" ht="15.75">
      <c r="G1570" s="5"/>
    </row>
    <row r="1571" ht="15.75">
      <c r="G1571" s="5"/>
    </row>
    <row r="1572" ht="15.75">
      <c r="G1572" s="5"/>
    </row>
    <row r="1573" ht="15.75">
      <c r="G1573" s="5"/>
    </row>
    <row r="1574" ht="15.75">
      <c r="G1574" s="5"/>
    </row>
    <row r="1575" ht="15.75">
      <c r="G1575" s="5"/>
    </row>
    <row r="1576" ht="15.75">
      <c r="G1576" s="5"/>
    </row>
    <row r="1577" ht="15.75">
      <c r="G1577" s="5"/>
    </row>
    <row r="1578" ht="15.75">
      <c r="G1578" s="5"/>
    </row>
    <row r="1579" ht="15.75">
      <c r="G1579" s="5"/>
    </row>
    <row r="1580" ht="15.75">
      <c r="G1580" s="5"/>
    </row>
    <row r="1581" ht="15.75">
      <c r="G1581" s="5"/>
    </row>
    <row r="1582" ht="15.75">
      <c r="G1582" s="5"/>
    </row>
    <row r="1583" ht="15.75">
      <c r="G1583" s="5"/>
    </row>
    <row r="1584" ht="15.75">
      <c r="G1584" s="5"/>
    </row>
    <row r="1585" ht="15.75">
      <c r="G1585" s="5"/>
    </row>
    <row r="1586" ht="15.75">
      <c r="G1586" s="5"/>
    </row>
    <row r="1587" ht="15.75">
      <c r="G1587" s="5"/>
    </row>
    <row r="1588" ht="15.75">
      <c r="G1588" s="5"/>
    </row>
    <row r="1589" ht="15.75">
      <c r="G1589" s="5"/>
    </row>
    <row r="1590" ht="15.75">
      <c r="G1590" s="5"/>
    </row>
    <row r="1591" ht="15.75">
      <c r="G1591" s="5"/>
    </row>
    <row r="1592" ht="15.75">
      <c r="G1592" s="5"/>
    </row>
    <row r="1593" ht="15.75">
      <c r="G1593" s="5"/>
    </row>
    <row r="1594" ht="15.75">
      <c r="G1594" s="5"/>
    </row>
    <row r="1595" ht="15.75">
      <c r="G1595" s="5"/>
    </row>
    <row r="1596" ht="15.75">
      <c r="G1596" s="5"/>
    </row>
    <row r="1597" ht="15.75">
      <c r="G1597" s="5"/>
    </row>
    <row r="1598" ht="15.75">
      <c r="G1598" s="5"/>
    </row>
    <row r="1599" ht="15.75">
      <c r="G1599" s="5"/>
    </row>
    <row r="1600" ht="15.75">
      <c r="G1600" s="5"/>
    </row>
    <row r="1601" ht="15.75">
      <c r="G1601" s="5"/>
    </row>
    <row r="1602" ht="15.75">
      <c r="G1602" s="5"/>
    </row>
    <row r="1603" ht="15.75">
      <c r="G1603" s="5"/>
    </row>
    <row r="1604" ht="15.75">
      <c r="G1604" s="5"/>
    </row>
    <row r="1605" ht="15.75">
      <c r="G1605" s="5"/>
    </row>
    <row r="1606" ht="15.75">
      <c r="G1606" s="5"/>
    </row>
    <row r="1607" ht="15.75">
      <c r="G1607" s="5"/>
    </row>
    <row r="1608" ht="15.75">
      <c r="G1608" s="5"/>
    </row>
    <row r="1609" ht="15.75">
      <c r="G1609" s="5"/>
    </row>
    <row r="1610" ht="15.75">
      <c r="G1610" s="5"/>
    </row>
    <row r="1611" ht="15.75">
      <c r="G1611" s="5"/>
    </row>
    <row r="1612" ht="15.75">
      <c r="G1612" s="5"/>
    </row>
    <row r="1613" ht="15.75">
      <c r="G1613" s="5"/>
    </row>
    <row r="1614" ht="15.75">
      <c r="G1614" s="5"/>
    </row>
    <row r="1615" ht="15.75">
      <c r="G1615" s="5"/>
    </row>
    <row r="1616" ht="15.75">
      <c r="G1616" s="5"/>
    </row>
    <row r="1617" ht="15.75">
      <c r="G1617" s="5"/>
    </row>
    <row r="1618" ht="15.75">
      <c r="G1618" s="5"/>
    </row>
    <row r="1619" ht="15.75">
      <c r="G1619" s="5"/>
    </row>
    <row r="1620" ht="15.75">
      <c r="G1620" s="5"/>
    </row>
    <row r="1621" ht="15.75">
      <c r="G1621" s="5"/>
    </row>
    <row r="1622" ht="15.75">
      <c r="G1622" s="5"/>
    </row>
    <row r="1623" ht="15.75">
      <c r="G1623" s="5"/>
    </row>
    <row r="1624" ht="15.75">
      <c r="G1624" s="5"/>
    </row>
    <row r="1625" ht="15.75">
      <c r="G1625" s="5"/>
    </row>
    <row r="1626" ht="15.75">
      <c r="G1626" s="5"/>
    </row>
    <row r="1627" ht="15.75">
      <c r="G1627" s="5"/>
    </row>
    <row r="1628" ht="15.75">
      <c r="G1628" s="5"/>
    </row>
    <row r="1629" ht="15.75">
      <c r="G1629" s="5"/>
    </row>
    <row r="1630" ht="15.75">
      <c r="G1630" s="5"/>
    </row>
    <row r="1631" ht="15.75">
      <c r="G1631" s="5"/>
    </row>
    <row r="1632" ht="15.75">
      <c r="G1632" s="5"/>
    </row>
    <row r="1633" ht="15.75">
      <c r="G1633" s="5"/>
    </row>
    <row r="1634" ht="15.75">
      <c r="G1634" s="5"/>
    </row>
    <row r="1635" ht="15.75">
      <c r="G1635" s="5"/>
    </row>
    <row r="1636" ht="15.75">
      <c r="G1636" s="5"/>
    </row>
    <row r="1637" ht="15.75">
      <c r="G1637" s="5"/>
    </row>
    <row r="1638" ht="15.75">
      <c r="G1638" s="5"/>
    </row>
    <row r="1639" ht="15.75">
      <c r="G1639" s="5"/>
    </row>
    <row r="1640" ht="15.75">
      <c r="G1640" s="5"/>
    </row>
    <row r="1641" ht="15.75">
      <c r="G1641" s="5"/>
    </row>
    <row r="1642" ht="15.75">
      <c r="G1642" s="5"/>
    </row>
    <row r="1643" ht="15.75">
      <c r="G1643" s="5"/>
    </row>
    <row r="1644" ht="15.75">
      <c r="G1644" s="5"/>
    </row>
    <row r="1645" ht="15.75">
      <c r="G1645" s="5"/>
    </row>
    <row r="1646" ht="15.75">
      <c r="G1646" s="5"/>
    </row>
    <row r="1647" ht="15.75">
      <c r="G1647" s="5"/>
    </row>
    <row r="1648" ht="15.75">
      <c r="G1648" s="5"/>
    </row>
    <row r="1649" ht="15.75">
      <c r="G1649" s="5"/>
    </row>
    <row r="1650" ht="15.75">
      <c r="G1650" s="5"/>
    </row>
    <row r="1651" ht="15.75">
      <c r="G1651" s="5"/>
    </row>
    <row r="1652" ht="15.75">
      <c r="G1652" s="5"/>
    </row>
    <row r="1653" ht="15.75">
      <c r="G1653" s="5"/>
    </row>
    <row r="1654" ht="15.75">
      <c r="G1654" s="5"/>
    </row>
    <row r="1655" ht="15.75">
      <c r="G1655" s="5"/>
    </row>
    <row r="1656" ht="15.75">
      <c r="G1656" s="5"/>
    </row>
    <row r="1657" ht="15.75">
      <c r="G1657" s="5"/>
    </row>
    <row r="1658" ht="15.75">
      <c r="G1658" s="5"/>
    </row>
    <row r="1659" ht="15.75">
      <c r="G1659" s="5"/>
    </row>
    <row r="1660" ht="15.75">
      <c r="G1660" s="5"/>
    </row>
    <row r="1661" ht="15.75">
      <c r="G1661" s="5"/>
    </row>
    <row r="1662" ht="15.75">
      <c r="G1662" s="5"/>
    </row>
    <row r="1663" ht="15.75">
      <c r="G1663" s="5"/>
    </row>
    <row r="1664" ht="15.75">
      <c r="G1664" s="5"/>
    </row>
    <row r="1665" ht="15.75">
      <c r="G1665" s="5"/>
    </row>
    <row r="1666" ht="15.75">
      <c r="G1666" s="5"/>
    </row>
    <row r="1667" ht="15.75">
      <c r="G1667" s="5"/>
    </row>
    <row r="1668" ht="15.75">
      <c r="G1668" s="5"/>
    </row>
    <row r="1669" ht="15.75">
      <c r="G1669" s="5"/>
    </row>
    <row r="1670" ht="15.75">
      <c r="G1670" s="5"/>
    </row>
    <row r="1671" ht="15.75">
      <c r="G1671" s="5"/>
    </row>
    <row r="1672" ht="15.75">
      <c r="G1672" s="5"/>
    </row>
    <row r="1673" ht="15.75">
      <c r="G1673" s="5"/>
    </row>
    <row r="1674" ht="15.75">
      <c r="G1674" s="5"/>
    </row>
    <row r="1675" ht="15.75">
      <c r="G1675" s="5"/>
    </row>
    <row r="1676" ht="15.75">
      <c r="G1676" s="5"/>
    </row>
    <row r="1677" ht="15.75">
      <c r="G1677" s="5"/>
    </row>
    <row r="1678" ht="15.75">
      <c r="G1678" s="5"/>
    </row>
    <row r="1679" ht="15.75">
      <c r="G1679" s="5"/>
    </row>
    <row r="1680" ht="15.75">
      <c r="G1680" s="5"/>
    </row>
    <row r="1681" ht="15.75">
      <c r="G1681" s="5"/>
    </row>
    <row r="1682" ht="15.75">
      <c r="G1682" s="5"/>
    </row>
    <row r="1683" ht="15.75">
      <c r="G1683" s="5"/>
    </row>
    <row r="1684" ht="15.75">
      <c r="G1684" s="5"/>
    </row>
    <row r="1685" ht="15.75">
      <c r="G1685" s="5"/>
    </row>
    <row r="1686" ht="15.75">
      <c r="G1686" s="5"/>
    </row>
    <row r="1687" ht="15.75">
      <c r="G1687" s="5"/>
    </row>
    <row r="1688" ht="15.75">
      <c r="G1688" s="5"/>
    </row>
    <row r="1689" ht="15.75">
      <c r="G1689" s="5"/>
    </row>
    <row r="1690" ht="15.75">
      <c r="G1690" s="5"/>
    </row>
    <row r="1691" ht="15.75">
      <c r="G1691" s="5"/>
    </row>
    <row r="1692" ht="15.75">
      <c r="G1692" s="5"/>
    </row>
    <row r="1693" ht="15.75">
      <c r="G1693" s="5"/>
    </row>
    <row r="1694" ht="15.75">
      <c r="G1694" s="5"/>
    </row>
    <row r="1695" ht="15.75">
      <c r="G1695" s="5"/>
    </row>
    <row r="1696" ht="15.75">
      <c r="G1696" s="5"/>
    </row>
    <row r="1697" ht="15.75">
      <c r="G1697" s="5"/>
    </row>
    <row r="1698" ht="15.75">
      <c r="G1698" s="5"/>
    </row>
    <row r="1699" ht="15.75">
      <c r="G1699" s="5"/>
    </row>
    <row r="1700" ht="15.75">
      <c r="G1700" s="5"/>
    </row>
    <row r="1701" ht="15.75">
      <c r="G1701" s="5"/>
    </row>
    <row r="1702" ht="15.75">
      <c r="G1702" s="5"/>
    </row>
    <row r="1703" ht="15.75">
      <c r="G1703" s="5"/>
    </row>
    <row r="1704" ht="15.75">
      <c r="G1704" s="5"/>
    </row>
    <row r="1705" ht="15.75">
      <c r="G1705" s="5"/>
    </row>
    <row r="1706" ht="15.75">
      <c r="G1706" s="5"/>
    </row>
    <row r="1707" ht="15.75">
      <c r="G1707" s="5"/>
    </row>
    <row r="1708" ht="15.75">
      <c r="G1708" s="5"/>
    </row>
    <row r="1709" ht="15.75">
      <c r="G1709" s="5"/>
    </row>
    <row r="1710" ht="15.75">
      <c r="G1710" s="5"/>
    </row>
    <row r="1711" ht="15.75">
      <c r="G1711" s="5"/>
    </row>
    <row r="1712" ht="15.75">
      <c r="G1712" s="5"/>
    </row>
    <row r="1713" ht="15.75">
      <c r="G1713" s="5"/>
    </row>
    <row r="1714" ht="15.75">
      <c r="G1714" s="5"/>
    </row>
    <row r="1715" ht="15.75">
      <c r="G1715" s="5"/>
    </row>
    <row r="1716" ht="15.75">
      <c r="G1716" s="5"/>
    </row>
    <row r="1717" ht="15.75">
      <c r="G1717" s="5"/>
    </row>
    <row r="1718" ht="15.75">
      <c r="G1718" s="5"/>
    </row>
    <row r="1719" ht="15.75">
      <c r="G1719" s="5"/>
    </row>
    <row r="1720" ht="15.75">
      <c r="G1720" s="5"/>
    </row>
    <row r="1721" ht="15.75">
      <c r="G1721" s="5"/>
    </row>
    <row r="1722" ht="15.75">
      <c r="G1722" s="5"/>
    </row>
    <row r="1723" ht="15.75">
      <c r="G1723" s="5"/>
    </row>
    <row r="1724" ht="15.75">
      <c r="G1724" s="5"/>
    </row>
    <row r="1725" ht="15.75">
      <c r="G1725" s="5"/>
    </row>
    <row r="1726" ht="15.75">
      <c r="G1726" s="5"/>
    </row>
    <row r="1727" ht="15.75">
      <c r="G1727" s="5"/>
    </row>
    <row r="1728" ht="15.75">
      <c r="G1728" s="5"/>
    </row>
    <row r="1729" ht="15.75">
      <c r="G1729" s="5"/>
    </row>
    <row r="1730" ht="15.75">
      <c r="G1730" s="5"/>
    </row>
    <row r="1731" ht="15.75">
      <c r="G1731" s="5"/>
    </row>
    <row r="1732" ht="15.75">
      <c r="G1732" s="5"/>
    </row>
    <row r="1733" ht="15.75">
      <c r="G1733" s="5"/>
    </row>
    <row r="1734" ht="15.75">
      <c r="G1734" s="5"/>
    </row>
    <row r="1735" ht="15.75">
      <c r="G1735" s="5"/>
    </row>
    <row r="1736" ht="15.75">
      <c r="G1736" s="5"/>
    </row>
    <row r="1737" ht="15.75">
      <c r="G1737" s="5"/>
    </row>
    <row r="1738" ht="15.75">
      <c r="G1738" s="5"/>
    </row>
    <row r="1739" ht="15.75">
      <c r="G1739" s="5"/>
    </row>
    <row r="1740" ht="15.75">
      <c r="G1740" s="5"/>
    </row>
    <row r="1741" ht="15.75">
      <c r="G1741" s="5"/>
    </row>
    <row r="1742" ht="15.75">
      <c r="G1742" s="5"/>
    </row>
    <row r="1743" ht="15.75">
      <c r="G1743" s="5"/>
    </row>
    <row r="1744" ht="15.75">
      <c r="G1744" s="5"/>
    </row>
    <row r="1745" ht="15.75">
      <c r="G1745" s="5"/>
    </row>
    <row r="1746" ht="15.75">
      <c r="G1746" s="5"/>
    </row>
    <row r="1747" ht="15.75">
      <c r="G1747" s="5"/>
    </row>
    <row r="1748" ht="15.75">
      <c r="G1748" s="5"/>
    </row>
    <row r="1749" ht="15.75">
      <c r="G1749" s="5"/>
    </row>
    <row r="1750" ht="15.75">
      <c r="G1750" s="5"/>
    </row>
    <row r="1751" ht="15.75">
      <c r="G1751" s="5"/>
    </row>
    <row r="1752" ht="15.75">
      <c r="G1752" s="5"/>
    </row>
    <row r="1753" ht="15.75">
      <c r="G1753" s="5"/>
    </row>
    <row r="1754" ht="15.75">
      <c r="G1754" s="5"/>
    </row>
    <row r="1755" ht="15.75">
      <c r="G1755" s="5"/>
    </row>
    <row r="1756" ht="15.75">
      <c r="G1756" s="5"/>
    </row>
    <row r="1757" ht="15.75">
      <c r="G1757" s="5"/>
    </row>
    <row r="1758" ht="15.75">
      <c r="G1758" s="5"/>
    </row>
    <row r="1759" ht="15.75">
      <c r="G1759" s="5"/>
    </row>
    <row r="1760" ht="15.75">
      <c r="G1760" s="5"/>
    </row>
    <row r="1761" ht="15.75">
      <c r="G1761" s="5"/>
    </row>
    <row r="1762" ht="15.75">
      <c r="G1762" s="5"/>
    </row>
    <row r="1763" ht="15.75">
      <c r="G1763" s="5"/>
    </row>
    <row r="1764" ht="15.75">
      <c r="G1764" s="5"/>
    </row>
    <row r="1765" ht="15.75">
      <c r="G1765" s="5"/>
    </row>
    <row r="1766" ht="15.75">
      <c r="G1766" s="5"/>
    </row>
    <row r="1767" ht="15.75">
      <c r="G1767" s="5"/>
    </row>
    <row r="1768" ht="15.75">
      <c r="G1768" s="5"/>
    </row>
    <row r="1769" ht="15.75">
      <c r="G1769" s="5"/>
    </row>
    <row r="1770" ht="15.75">
      <c r="G1770" s="5"/>
    </row>
    <row r="1771" ht="15.75">
      <c r="G1771" s="5"/>
    </row>
    <row r="1772" ht="15.75">
      <c r="G1772" s="5"/>
    </row>
    <row r="1773" ht="15.75">
      <c r="G1773" s="5"/>
    </row>
    <row r="1774" ht="15.75">
      <c r="G1774" s="5"/>
    </row>
    <row r="1775" ht="15.75">
      <c r="G1775" s="5"/>
    </row>
    <row r="1776" ht="15.75">
      <c r="G1776" s="5"/>
    </row>
    <row r="1777" ht="15.75">
      <c r="G1777" s="5"/>
    </row>
    <row r="1778" ht="15.75">
      <c r="G1778" s="5"/>
    </row>
    <row r="1779" ht="15.75">
      <c r="G1779" s="5"/>
    </row>
    <row r="1780" ht="15.75">
      <c r="G1780" s="5"/>
    </row>
    <row r="1781" ht="15.75">
      <c r="G1781" s="5"/>
    </row>
    <row r="1782" ht="15.75">
      <c r="G1782" s="5"/>
    </row>
    <row r="1783" ht="15.75">
      <c r="G1783" s="5"/>
    </row>
    <row r="1784" ht="15.75">
      <c r="G1784" s="5"/>
    </row>
    <row r="1785" ht="15.75">
      <c r="G1785" s="5"/>
    </row>
    <row r="1786" ht="15.75">
      <c r="G1786" s="5"/>
    </row>
    <row r="1787" ht="15.75">
      <c r="G1787" s="5"/>
    </row>
    <row r="1788" ht="15.75">
      <c r="G1788" s="5"/>
    </row>
    <row r="1789" ht="15.75">
      <c r="G1789" s="5"/>
    </row>
    <row r="1790" ht="15.75">
      <c r="G1790" s="5"/>
    </row>
    <row r="1791" ht="15.75">
      <c r="G1791" s="5"/>
    </row>
    <row r="1792" ht="15.75">
      <c r="G1792" s="5"/>
    </row>
    <row r="1793" ht="15.75">
      <c r="G1793" s="5"/>
    </row>
    <row r="1794" ht="15.75">
      <c r="G1794" s="5"/>
    </row>
    <row r="1795" ht="15.75">
      <c r="G1795" s="5"/>
    </row>
    <row r="1796" ht="15.75">
      <c r="G1796" s="5"/>
    </row>
    <row r="1797" ht="15.75">
      <c r="G1797" s="5"/>
    </row>
    <row r="1798" ht="15.75">
      <c r="G1798" s="5"/>
    </row>
    <row r="1799" ht="15.75">
      <c r="G1799" s="5"/>
    </row>
    <row r="1800" ht="15.75">
      <c r="G1800" s="5"/>
    </row>
    <row r="1801" ht="15.75">
      <c r="G1801" s="5"/>
    </row>
    <row r="1802" ht="15.75">
      <c r="G1802" s="5"/>
    </row>
    <row r="1803" ht="15.75">
      <c r="G1803" s="5"/>
    </row>
    <row r="1804" ht="15.75">
      <c r="G1804" s="5"/>
    </row>
    <row r="1805" ht="15.75">
      <c r="G1805" s="5"/>
    </row>
    <row r="1806" ht="15.75">
      <c r="G1806" s="5"/>
    </row>
    <row r="1807" ht="15.75">
      <c r="G1807" s="5"/>
    </row>
    <row r="1808" ht="15.75">
      <c r="G1808" s="5"/>
    </row>
    <row r="1809" ht="15.75">
      <c r="G1809" s="5"/>
    </row>
    <row r="1810" ht="15.75">
      <c r="G1810" s="5"/>
    </row>
    <row r="1811" ht="15.75">
      <c r="G1811" s="5"/>
    </row>
    <row r="1812" ht="15.75">
      <c r="G1812" s="5"/>
    </row>
    <row r="1813" ht="15.75">
      <c r="G1813" s="5"/>
    </row>
    <row r="1814" ht="15.75">
      <c r="G1814" s="5"/>
    </row>
    <row r="1815" ht="15.75">
      <c r="G1815" s="5"/>
    </row>
    <row r="1816" ht="15.75">
      <c r="G1816" s="5"/>
    </row>
    <row r="1817" ht="15.75">
      <c r="G1817" s="5"/>
    </row>
    <row r="1818" ht="15.75">
      <c r="G1818" s="5"/>
    </row>
    <row r="1819" ht="15.75">
      <c r="G1819" s="5"/>
    </row>
    <row r="1820" ht="15.75">
      <c r="G1820" s="5"/>
    </row>
    <row r="1821" ht="15.75">
      <c r="G1821" s="5"/>
    </row>
    <row r="1822" ht="15.75">
      <c r="G1822" s="5"/>
    </row>
    <row r="1823" ht="15.75">
      <c r="G1823" s="5"/>
    </row>
    <row r="1824" ht="15.75">
      <c r="G1824" s="5"/>
    </row>
    <row r="1825" ht="15.75">
      <c r="G1825" s="5"/>
    </row>
    <row r="1826" ht="15.75">
      <c r="G1826" s="5"/>
    </row>
    <row r="1827" ht="15.75">
      <c r="G1827" s="5"/>
    </row>
    <row r="1828" ht="15.75">
      <c r="G1828" s="5"/>
    </row>
    <row r="1829" ht="15.75">
      <c r="G1829" s="5"/>
    </row>
    <row r="1830" ht="15.75">
      <c r="G1830" s="5"/>
    </row>
    <row r="1831" ht="15.75">
      <c r="G1831" s="5"/>
    </row>
    <row r="1832" ht="15.75">
      <c r="G1832" s="5"/>
    </row>
    <row r="1833" ht="15.75">
      <c r="G1833" s="5"/>
    </row>
    <row r="1834" ht="15.75">
      <c r="G1834" s="5"/>
    </row>
    <row r="1835" ht="15.75">
      <c r="G1835" s="5"/>
    </row>
    <row r="1836" ht="15.75">
      <c r="G1836" s="5"/>
    </row>
    <row r="1837" ht="15.75">
      <c r="G1837" s="5"/>
    </row>
    <row r="1838" ht="15.75">
      <c r="G1838" s="5"/>
    </row>
    <row r="1839" ht="15.75">
      <c r="G1839" s="5"/>
    </row>
    <row r="1840" ht="15.75">
      <c r="G1840" s="5"/>
    </row>
    <row r="1841" ht="15.75">
      <c r="G1841" s="5"/>
    </row>
    <row r="1842" ht="15.75">
      <c r="G1842" s="5"/>
    </row>
    <row r="1843" ht="15.75">
      <c r="G1843" s="5"/>
    </row>
    <row r="1844" ht="15.75">
      <c r="G1844" s="5"/>
    </row>
    <row r="1845" ht="15.75">
      <c r="G1845" s="5"/>
    </row>
    <row r="1846" ht="15.75">
      <c r="G1846" s="5"/>
    </row>
    <row r="1847" ht="15.75">
      <c r="G1847" s="5"/>
    </row>
    <row r="1848" ht="15.75">
      <c r="G1848" s="5"/>
    </row>
    <row r="1849" ht="15.75">
      <c r="G1849" s="5"/>
    </row>
    <row r="1850" ht="15.75">
      <c r="G1850" s="5"/>
    </row>
    <row r="1851" ht="15.75">
      <c r="G1851" s="5"/>
    </row>
    <row r="1852" ht="15.75">
      <c r="G1852" s="5"/>
    </row>
    <row r="1853" ht="15.75">
      <c r="G1853" s="5"/>
    </row>
    <row r="1854" ht="15.75">
      <c r="G1854" s="5"/>
    </row>
    <row r="1855" ht="15.75">
      <c r="G1855" s="5"/>
    </row>
    <row r="1856" ht="15.75">
      <c r="G1856" s="5"/>
    </row>
    <row r="1857" ht="15.75">
      <c r="G1857" s="5"/>
    </row>
    <row r="1858" ht="15.75">
      <c r="G1858" s="5"/>
    </row>
    <row r="1859" ht="15.75">
      <c r="G1859" s="5"/>
    </row>
    <row r="1860" ht="15.75">
      <c r="G1860" s="5"/>
    </row>
    <row r="1861" ht="15.75">
      <c r="G1861" s="5"/>
    </row>
    <row r="1862" ht="15.75">
      <c r="G1862" s="5"/>
    </row>
    <row r="1863" ht="15.75">
      <c r="G1863" s="5"/>
    </row>
    <row r="1864" ht="15.75">
      <c r="G1864" s="5"/>
    </row>
    <row r="1865" ht="15.75">
      <c r="G1865" s="5"/>
    </row>
    <row r="1866" ht="15.75">
      <c r="G1866" s="5"/>
    </row>
    <row r="1867" ht="15.75">
      <c r="G1867" s="5"/>
    </row>
    <row r="1868" ht="15.75">
      <c r="G1868" s="5"/>
    </row>
    <row r="1869" ht="15.75">
      <c r="G1869" s="5"/>
    </row>
    <row r="1870" ht="15.75">
      <c r="G1870" s="5"/>
    </row>
    <row r="1871" ht="15.75">
      <c r="G1871" s="5"/>
    </row>
    <row r="1872" ht="15.75">
      <c r="G1872" s="5"/>
    </row>
    <row r="1873" ht="15.75">
      <c r="G1873" s="5"/>
    </row>
    <row r="1874" ht="15.75">
      <c r="G1874" s="5"/>
    </row>
    <row r="1875" ht="15.75">
      <c r="G1875" s="5"/>
    </row>
    <row r="1876" ht="15.75">
      <c r="G1876" s="5"/>
    </row>
    <row r="1877" ht="15.75">
      <c r="G1877" s="5"/>
    </row>
    <row r="1878" ht="15.75">
      <c r="G1878" s="5"/>
    </row>
    <row r="1879" ht="15.75">
      <c r="G1879" s="5"/>
    </row>
    <row r="1880" ht="15.75">
      <c r="G1880" s="5"/>
    </row>
    <row r="1881" ht="15.75">
      <c r="G1881" s="5"/>
    </row>
    <row r="1882" ht="15.75">
      <c r="G1882" s="5"/>
    </row>
    <row r="1883" ht="15.75">
      <c r="G1883" s="5"/>
    </row>
    <row r="1884" ht="15.75">
      <c r="G1884" s="5"/>
    </row>
    <row r="1885" ht="15.75">
      <c r="G1885" s="5"/>
    </row>
    <row r="1886" ht="15.75">
      <c r="G1886" s="5"/>
    </row>
    <row r="1887" ht="15.75">
      <c r="G1887" s="5"/>
    </row>
    <row r="1888" ht="15.75">
      <c r="G1888" s="5"/>
    </row>
    <row r="1889" ht="15.75">
      <c r="G1889" s="5"/>
    </row>
    <row r="1890" ht="15.75">
      <c r="G1890" s="5"/>
    </row>
    <row r="1891" ht="15.75">
      <c r="G1891" s="5"/>
    </row>
    <row r="1892" ht="15.75">
      <c r="G1892" s="5"/>
    </row>
    <row r="1893" ht="15.75">
      <c r="G1893" s="5"/>
    </row>
    <row r="1894" ht="15.75">
      <c r="G1894" s="5"/>
    </row>
    <row r="1895" ht="15.75">
      <c r="G1895" s="5"/>
    </row>
    <row r="1896" ht="15.75">
      <c r="G1896" s="5"/>
    </row>
    <row r="1897" ht="15.75">
      <c r="G1897" s="5"/>
    </row>
    <row r="1898" ht="15.75">
      <c r="G1898" s="5"/>
    </row>
    <row r="1899" ht="15.75">
      <c r="G1899" s="5"/>
    </row>
    <row r="1900" ht="15.75">
      <c r="G1900" s="5"/>
    </row>
    <row r="1901" ht="15.75">
      <c r="G1901" s="5"/>
    </row>
    <row r="1902" ht="15.75">
      <c r="G1902" s="5"/>
    </row>
    <row r="1903" ht="15.75">
      <c r="G1903" s="5"/>
    </row>
    <row r="1904" ht="15.75">
      <c r="G1904" s="5"/>
    </row>
    <row r="1905" ht="15.75">
      <c r="G1905" s="5"/>
    </row>
    <row r="1906" ht="15.75">
      <c r="G1906" s="5"/>
    </row>
    <row r="1907" ht="15.75">
      <c r="G1907" s="5"/>
    </row>
    <row r="1908" ht="15.75">
      <c r="G1908" s="5"/>
    </row>
    <row r="1909" ht="15.75">
      <c r="G1909" s="5"/>
    </row>
    <row r="1910" ht="15.75">
      <c r="G1910" s="5"/>
    </row>
    <row r="1911" ht="15.75">
      <c r="G1911" s="5"/>
    </row>
    <row r="1912" ht="15.75">
      <c r="G1912" s="5"/>
    </row>
    <row r="1913" ht="15.75">
      <c r="G1913" s="5"/>
    </row>
    <row r="1914" ht="15.75">
      <c r="G1914" s="5"/>
    </row>
    <row r="1915" ht="15.75">
      <c r="G1915" s="5"/>
    </row>
    <row r="1916" ht="15.75">
      <c r="G1916" s="5"/>
    </row>
    <row r="1917" ht="15.75">
      <c r="G1917" s="5"/>
    </row>
    <row r="1918" ht="15.75">
      <c r="G1918" s="5"/>
    </row>
    <row r="1919" ht="15.75">
      <c r="G1919" s="5"/>
    </row>
    <row r="1920" ht="15.75">
      <c r="G1920" s="5"/>
    </row>
    <row r="1921" ht="15.75">
      <c r="G1921" s="5"/>
    </row>
    <row r="1922" ht="15.75">
      <c r="G1922" s="5"/>
    </row>
    <row r="1923" ht="15.75">
      <c r="G1923" s="5"/>
    </row>
    <row r="1924" ht="15.75">
      <c r="G1924" s="5"/>
    </row>
    <row r="1925" ht="15.75">
      <c r="G1925" s="5"/>
    </row>
    <row r="1926" ht="15.75">
      <c r="G1926" s="5"/>
    </row>
    <row r="1927" ht="15.75">
      <c r="G1927" s="5"/>
    </row>
    <row r="1928" ht="15.75">
      <c r="G1928" s="5"/>
    </row>
    <row r="1929" ht="15.75">
      <c r="G1929" s="5"/>
    </row>
    <row r="1930" ht="15.75">
      <c r="G1930" s="5"/>
    </row>
    <row r="1931" ht="15.75">
      <c r="G1931" s="5"/>
    </row>
    <row r="1932" ht="15.75">
      <c r="G1932" s="5"/>
    </row>
    <row r="1933" ht="15.75">
      <c r="G1933" s="5"/>
    </row>
    <row r="1934" ht="15.75">
      <c r="G1934" s="5"/>
    </row>
    <row r="1935" ht="15.75">
      <c r="G1935" s="5"/>
    </row>
    <row r="1936" ht="15.75">
      <c r="G1936" s="5"/>
    </row>
    <row r="1937" ht="15.75">
      <c r="G1937" s="5"/>
    </row>
    <row r="1938" ht="15.75">
      <c r="G1938" s="5"/>
    </row>
    <row r="1939" ht="15.75">
      <c r="G1939" s="5"/>
    </row>
    <row r="1940" ht="15.75">
      <c r="G1940" s="5"/>
    </row>
    <row r="1941" ht="15.75">
      <c r="G1941" s="5"/>
    </row>
    <row r="1942" ht="15.75">
      <c r="G1942" s="5"/>
    </row>
    <row r="1943" ht="15.75">
      <c r="G1943" s="5"/>
    </row>
    <row r="1944" ht="15.75">
      <c r="G1944" s="5"/>
    </row>
    <row r="1945" ht="15.75">
      <c r="G1945" s="5"/>
    </row>
    <row r="1946" ht="15.75">
      <c r="G1946" s="5"/>
    </row>
    <row r="1947" ht="15.75">
      <c r="G1947" s="5"/>
    </row>
    <row r="1948" ht="15.75">
      <c r="G1948" s="5"/>
    </row>
    <row r="1949" ht="15.75">
      <c r="G1949" s="5"/>
    </row>
    <row r="1950" ht="15.75">
      <c r="G1950" s="5"/>
    </row>
    <row r="1951" ht="15.75">
      <c r="G1951" s="5"/>
    </row>
    <row r="1952" ht="15.75">
      <c r="G1952" s="5"/>
    </row>
    <row r="1953" ht="15.75">
      <c r="G1953" s="5"/>
    </row>
    <row r="1954" ht="15.75">
      <c r="G1954" s="5"/>
    </row>
    <row r="1955" ht="15.75">
      <c r="G1955" s="5"/>
    </row>
    <row r="1956" ht="15.75">
      <c r="G1956" s="5"/>
    </row>
    <row r="1957" ht="15.75">
      <c r="G1957" s="5"/>
    </row>
    <row r="1958" ht="15.75">
      <c r="G1958" s="5"/>
    </row>
    <row r="1959" ht="15.75">
      <c r="G1959" s="5"/>
    </row>
    <row r="1960" ht="15.75">
      <c r="G1960" s="5"/>
    </row>
    <row r="1961" ht="15.75">
      <c r="G1961" s="5"/>
    </row>
    <row r="1962" ht="15.75">
      <c r="G1962" s="5"/>
    </row>
    <row r="1963" ht="15.75">
      <c r="G1963" s="5"/>
    </row>
    <row r="1964" ht="15.75">
      <c r="G1964" s="5"/>
    </row>
    <row r="1965" ht="15.75">
      <c r="G1965" s="5"/>
    </row>
    <row r="1966" ht="15.75">
      <c r="G1966" s="5"/>
    </row>
    <row r="1967" ht="15.75">
      <c r="G1967" s="5"/>
    </row>
    <row r="1968" ht="15.75">
      <c r="G1968" s="5"/>
    </row>
    <row r="1969" ht="15.75">
      <c r="G1969" s="5"/>
    </row>
    <row r="1970" ht="15.75">
      <c r="G1970" s="5"/>
    </row>
    <row r="1971" ht="15.75">
      <c r="G1971" s="5"/>
    </row>
    <row r="1972" ht="15.75">
      <c r="G1972" s="5"/>
    </row>
    <row r="1973" ht="15.75">
      <c r="G1973" s="5"/>
    </row>
    <row r="1974" ht="15.75">
      <c r="G1974" s="5"/>
    </row>
    <row r="1975" ht="15.75">
      <c r="G1975" s="5"/>
    </row>
    <row r="1976" ht="15.75">
      <c r="G1976" s="5"/>
    </row>
    <row r="1977" ht="15.75">
      <c r="G1977" s="5"/>
    </row>
    <row r="1978" ht="15.75">
      <c r="G1978" s="5"/>
    </row>
    <row r="1979" ht="15.75">
      <c r="G1979" s="5"/>
    </row>
    <row r="1980" ht="15.75">
      <c r="G1980" s="5"/>
    </row>
    <row r="1981" ht="15.75">
      <c r="G1981" s="5"/>
    </row>
    <row r="1982" ht="15.75">
      <c r="G1982" s="5"/>
    </row>
    <row r="1983" ht="15.75">
      <c r="G1983" s="5"/>
    </row>
    <row r="1984" ht="15.75">
      <c r="G1984" s="5"/>
    </row>
    <row r="1985" ht="15.75">
      <c r="G1985" s="5"/>
    </row>
    <row r="1986" ht="15.75">
      <c r="G1986" s="5"/>
    </row>
    <row r="1987" ht="15.75">
      <c r="G1987" s="5"/>
    </row>
    <row r="1988" ht="15.75">
      <c r="G1988" s="5"/>
    </row>
    <row r="1989" ht="15.75">
      <c r="G1989" s="5"/>
    </row>
    <row r="1990" ht="15.75">
      <c r="G1990" s="5"/>
    </row>
    <row r="1991" ht="15.75">
      <c r="G1991" s="5"/>
    </row>
    <row r="1992" ht="15.75">
      <c r="G1992" s="5"/>
    </row>
    <row r="1993" ht="15.75">
      <c r="G1993" s="5"/>
    </row>
    <row r="1994" ht="15.75">
      <c r="G1994" s="5"/>
    </row>
    <row r="1995" ht="15.75">
      <c r="G1995" s="5"/>
    </row>
    <row r="1996" ht="15.75">
      <c r="G1996" s="5"/>
    </row>
    <row r="1997" ht="15.75">
      <c r="G1997" s="5"/>
    </row>
    <row r="1998" ht="15.75">
      <c r="G1998" s="5"/>
    </row>
    <row r="1999" ht="15.75">
      <c r="G1999" s="5"/>
    </row>
    <row r="2000" ht="15.75">
      <c r="G2000" s="5"/>
    </row>
    <row r="2001" ht="15.75">
      <c r="G2001" s="5"/>
    </row>
    <row r="2002" ht="15.75">
      <c r="G2002" s="5"/>
    </row>
    <row r="2003" ht="15.75">
      <c r="G2003" s="5"/>
    </row>
    <row r="2004" ht="15.75">
      <c r="G2004" s="5"/>
    </row>
    <row r="2005" ht="15.75">
      <c r="G2005" s="5"/>
    </row>
    <row r="2006" ht="15.75">
      <c r="G2006" s="5"/>
    </row>
    <row r="2007" ht="15.75">
      <c r="G2007" s="5"/>
    </row>
    <row r="2008" ht="15.75">
      <c r="G2008" s="5"/>
    </row>
    <row r="2009" ht="15.75">
      <c r="G2009" s="5"/>
    </row>
    <row r="2010" ht="15.75">
      <c r="G2010" s="5"/>
    </row>
    <row r="2011" ht="15.75">
      <c r="G2011" s="5"/>
    </row>
    <row r="2012" ht="15.75">
      <c r="G2012" s="5"/>
    </row>
    <row r="2013" ht="15.75">
      <c r="G2013" s="5"/>
    </row>
    <row r="2014" ht="15.75">
      <c r="G2014" s="5"/>
    </row>
    <row r="2015" ht="15.75">
      <c r="G2015" s="5"/>
    </row>
    <row r="2016" ht="15.75">
      <c r="G2016" s="5"/>
    </row>
    <row r="2017" ht="15.75">
      <c r="G2017" s="5"/>
    </row>
    <row r="2018" ht="15.75">
      <c r="G2018" s="5"/>
    </row>
    <row r="2019" ht="15.75">
      <c r="G2019" s="5"/>
    </row>
    <row r="2020" ht="15.75">
      <c r="G2020" s="5"/>
    </row>
    <row r="2021" ht="15.75">
      <c r="G2021" s="5"/>
    </row>
    <row r="2022" ht="15.75">
      <c r="G2022" s="5"/>
    </row>
    <row r="2023" ht="15.75">
      <c r="G2023" s="5"/>
    </row>
    <row r="2024" ht="15.75">
      <c r="G2024" s="5"/>
    </row>
    <row r="2025" ht="15.75">
      <c r="G2025" s="5"/>
    </row>
    <row r="2026" ht="15.75">
      <c r="G2026" s="5"/>
    </row>
    <row r="2027" ht="15.75">
      <c r="G2027" s="5"/>
    </row>
    <row r="2028" ht="15.75">
      <c r="G2028" s="5"/>
    </row>
    <row r="2029" ht="15.75">
      <c r="G2029" s="5"/>
    </row>
    <row r="2030" ht="15.75">
      <c r="G2030" s="5"/>
    </row>
    <row r="2031" ht="15.75">
      <c r="G2031" s="5"/>
    </row>
    <row r="2032" ht="15.75">
      <c r="G2032" s="5"/>
    </row>
    <row r="2033" ht="15.75">
      <c r="G2033" s="5"/>
    </row>
    <row r="2034" ht="15.75">
      <c r="G2034" s="5"/>
    </row>
    <row r="2035" ht="15.75">
      <c r="G2035" s="5"/>
    </row>
    <row r="2036" ht="15.75">
      <c r="G2036" s="5"/>
    </row>
    <row r="2037" ht="15.75">
      <c r="G2037" s="5"/>
    </row>
    <row r="2038" ht="15.75">
      <c r="G2038" s="5"/>
    </row>
    <row r="2039" ht="15.75">
      <c r="G2039" s="5"/>
    </row>
    <row r="2040" ht="15.75">
      <c r="G2040" s="5"/>
    </row>
    <row r="2041" ht="15.75">
      <c r="G2041" s="5"/>
    </row>
    <row r="2042" ht="15.75">
      <c r="G2042" s="5"/>
    </row>
    <row r="2043" ht="15.75">
      <c r="G2043" s="5"/>
    </row>
    <row r="2044" ht="15.75">
      <c r="G2044" s="5"/>
    </row>
    <row r="2045" ht="15.75">
      <c r="G2045" s="5"/>
    </row>
    <row r="2046" ht="15.75">
      <c r="G2046" s="5"/>
    </row>
    <row r="2047" ht="15.75">
      <c r="G2047" s="5"/>
    </row>
    <row r="2048" ht="15.75">
      <c r="G2048" s="5"/>
    </row>
    <row r="2049" ht="15.75">
      <c r="G2049" s="5"/>
    </row>
    <row r="2050" ht="15.75">
      <c r="G2050" s="5"/>
    </row>
    <row r="2051" ht="15.75">
      <c r="G2051" s="5"/>
    </row>
    <row r="2052" ht="15.75">
      <c r="G2052" s="5"/>
    </row>
    <row r="2053" ht="15.75">
      <c r="G2053" s="5"/>
    </row>
    <row r="2054" ht="15.75">
      <c r="G2054" s="5"/>
    </row>
    <row r="2055" ht="15.75">
      <c r="G2055" s="5"/>
    </row>
    <row r="2056" ht="15.75">
      <c r="G2056" s="5"/>
    </row>
    <row r="2057" ht="15.75">
      <c r="G2057" s="5"/>
    </row>
    <row r="2058" ht="15.75">
      <c r="G2058" s="5"/>
    </row>
    <row r="2059" ht="15.75">
      <c r="G2059" s="5"/>
    </row>
    <row r="2060" ht="15.75">
      <c r="G2060" s="5"/>
    </row>
    <row r="2061" ht="15.75">
      <c r="G2061" s="5"/>
    </row>
    <row r="2062" ht="15.75">
      <c r="G2062" s="5"/>
    </row>
    <row r="2063" ht="15.75">
      <c r="G2063" s="5"/>
    </row>
    <row r="2064" ht="15.75">
      <c r="G2064" s="5"/>
    </row>
    <row r="2065" ht="15.75">
      <c r="G2065" s="5"/>
    </row>
    <row r="2066" ht="15.75">
      <c r="G2066" s="5"/>
    </row>
    <row r="2067" ht="15.75">
      <c r="G2067" s="5"/>
    </row>
    <row r="2068" ht="15.75">
      <c r="G2068" s="5"/>
    </row>
    <row r="2069" ht="15.75">
      <c r="G2069" s="5"/>
    </row>
    <row r="2070" ht="15.75">
      <c r="G2070" s="5"/>
    </row>
    <row r="2071" ht="15.75">
      <c r="G2071" s="5"/>
    </row>
    <row r="2072" ht="15.75">
      <c r="G2072" s="5"/>
    </row>
    <row r="2073" ht="15.75">
      <c r="G2073" s="5"/>
    </row>
    <row r="2074" ht="15.75">
      <c r="G2074" s="5"/>
    </row>
    <row r="2075" ht="15.75">
      <c r="G2075" s="5"/>
    </row>
    <row r="2076" ht="15.75">
      <c r="G2076" s="5"/>
    </row>
    <row r="2077" ht="15.75">
      <c r="G2077" s="5"/>
    </row>
    <row r="2078" ht="15.75">
      <c r="G2078" s="5"/>
    </row>
    <row r="2079" ht="15.75">
      <c r="G2079" s="5"/>
    </row>
    <row r="2080" ht="15.75">
      <c r="G2080" s="5"/>
    </row>
    <row r="2081" ht="15.75">
      <c r="G2081" s="5"/>
    </row>
    <row r="2082" ht="15.75">
      <c r="G2082" s="5"/>
    </row>
    <row r="2083" ht="15.75">
      <c r="G2083" s="5"/>
    </row>
    <row r="2084" ht="15.75">
      <c r="G2084" s="5"/>
    </row>
    <row r="2085" ht="15.75">
      <c r="G2085" s="5"/>
    </row>
    <row r="2086" ht="15.75">
      <c r="G2086" s="5"/>
    </row>
    <row r="2087" ht="15.75">
      <c r="G2087" s="5"/>
    </row>
    <row r="2088" ht="15.75">
      <c r="G2088" s="5"/>
    </row>
    <row r="2089" ht="15.75">
      <c r="G2089" s="5"/>
    </row>
    <row r="2090" ht="15.75">
      <c r="G2090" s="5"/>
    </row>
    <row r="2091" ht="15.75">
      <c r="G2091" s="5"/>
    </row>
    <row r="2092" ht="15.75">
      <c r="G2092" s="5"/>
    </row>
    <row r="2093" ht="15.75">
      <c r="G2093" s="5"/>
    </row>
    <row r="2094" ht="15.75">
      <c r="G2094" s="5"/>
    </row>
    <row r="2095" ht="15.75">
      <c r="G2095" s="5"/>
    </row>
    <row r="2096" ht="15.75">
      <c r="G2096" s="5"/>
    </row>
    <row r="2097" ht="15.75">
      <c r="G2097" s="5"/>
    </row>
    <row r="2098" ht="15.75">
      <c r="G2098" s="5"/>
    </row>
    <row r="2099" ht="15.75">
      <c r="G2099" s="5"/>
    </row>
    <row r="2100" ht="15.75">
      <c r="G2100" s="5"/>
    </row>
    <row r="2101" ht="15.75">
      <c r="G2101" s="5"/>
    </row>
    <row r="2102" ht="15.75">
      <c r="G2102" s="5"/>
    </row>
    <row r="2103" ht="15.75">
      <c r="G2103" s="5"/>
    </row>
    <row r="2104" ht="15.75">
      <c r="G2104" s="5"/>
    </row>
    <row r="2105" ht="15.75">
      <c r="G2105" s="5"/>
    </row>
    <row r="2106" ht="15.75">
      <c r="G2106" s="5"/>
    </row>
    <row r="2107" ht="15.75">
      <c r="G2107" s="5"/>
    </row>
    <row r="2108" ht="15.75">
      <c r="G2108" s="5"/>
    </row>
    <row r="2109" ht="15.75">
      <c r="G2109" s="5"/>
    </row>
    <row r="2110" ht="15.75">
      <c r="G2110" s="5"/>
    </row>
    <row r="2111" ht="15.75">
      <c r="G2111" s="5"/>
    </row>
    <row r="2112" ht="15.75">
      <c r="G2112" s="5"/>
    </row>
    <row r="2113" ht="15.75">
      <c r="G2113" s="5"/>
    </row>
    <row r="2114" ht="15.75">
      <c r="G2114" s="5"/>
    </row>
    <row r="2115" ht="15.75">
      <c r="G2115" s="5"/>
    </row>
    <row r="2116" ht="15.75">
      <c r="G2116" s="5"/>
    </row>
    <row r="2117" ht="15.75">
      <c r="G2117" s="5"/>
    </row>
    <row r="2118" ht="15.75">
      <c r="G2118" s="5"/>
    </row>
    <row r="2119" ht="15.75">
      <c r="G2119" s="5"/>
    </row>
    <row r="2120" ht="15.75">
      <c r="G2120" s="5"/>
    </row>
    <row r="2121" ht="15.75">
      <c r="G2121" s="5"/>
    </row>
    <row r="2122" ht="15.75">
      <c r="G2122" s="5"/>
    </row>
    <row r="2123" ht="15.75">
      <c r="G2123" s="5"/>
    </row>
    <row r="2124" ht="15.75">
      <c r="G2124" s="5"/>
    </row>
    <row r="2125" ht="15.75">
      <c r="G2125" s="5"/>
    </row>
    <row r="2126" ht="15.75">
      <c r="G2126" s="5"/>
    </row>
    <row r="2127" ht="15.75">
      <c r="G2127" s="5"/>
    </row>
    <row r="2128" ht="15.75">
      <c r="G2128" s="5"/>
    </row>
    <row r="2129" ht="15.75">
      <c r="G2129" s="5"/>
    </row>
    <row r="2130" ht="15.75">
      <c r="G2130" s="5"/>
    </row>
    <row r="2131" ht="15.75">
      <c r="G2131" s="5"/>
    </row>
    <row r="2132" ht="15.75">
      <c r="G2132" s="5"/>
    </row>
    <row r="2133" ht="15.75">
      <c r="G2133" s="5"/>
    </row>
    <row r="2134" ht="15.75">
      <c r="G2134" s="5"/>
    </row>
    <row r="2135" ht="15.75">
      <c r="G2135" s="5"/>
    </row>
    <row r="2136" ht="15.75">
      <c r="G2136" s="5"/>
    </row>
    <row r="2137" ht="15.75">
      <c r="G2137" s="5"/>
    </row>
    <row r="2138" ht="15.75">
      <c r="G2138" s="5"/>
    </row>
    <row r="2139" ht="15.75">
      <c r="G2139" s="5"/>
    </row>
    <row r="2140" ht="15.75">
      <c r="G2140" s="5"/>
    </row>
    <row r="2141" ht="15.75">
      <c r="G2141" s="5"/>
    </row>
    <row r="2142" ht="15.75">
      <c r="G2142" s="5"/>
    </row>
    <row r="2143" ht="15.75">
      <c r="G2143" s="5"/>
    </row>
    <row r="2144" ht="15.75">
      <c r="G2144" s="5"/>
    </row>
    <row r="2145" ht="15.75">
      <c r="G2145" s="5"/>
    </row>
    <row r="2146" ht="15.75">
      <c r="G2146" s="5"/>
    </row>
    <row r="2147" ht="15.75">
      <c r="G2147" s="5"/>
    </row>
    <row r="2148" ht="15.75">
      <c r="G2148" s="5"/>
    </row>
    <row r="2149" ht="15.75">
      <c r="G2149" s="5"/>
    </row>
    <row r="2150" ht="15.75">
      <c r="G2150" s="5"/>
    </row>
    <row r="2151" ht="15.75">
      <c r="G2151" s="5"/>
    </row>
    <row r="2152" ht="15.75">
      <c r="G2152" s="5"/>
    </row>
    <row r="2153" ht="15.75">
      <c r="G2153" s="5"/>
    </row>
    <row r="2154" ht="15.75">
      <c r="G2154" s="5"/>
    </row>
    <row r="2155" ht="15.75">
      <c r="G2155" s="5"/>
    </row>
    <row r="2156" ht="15.75">
      <c r="G2156" s="5"/>
    </row>
    <row r="2157" ht="15.75">
      <c r="G2157" s="5"/>
    </row>
    <row r="2158" ht="15.75">
      <c r="G2158" s="5"/>
    </row>
    <row r="2159" ht="15.75">
      <c r="G2159" s="5"/>
    </row>
    <row r="2160" ht="15.75">
      <c r="G2160" s="5"/>
    </row>
    <row r="2161" ht="15.75">
      <c r="G2161" s="5"/>
    </row>
    <row r="2162" ht="15.75">
      <c r="G2162" s="5"/>
    </row>
    <row r="2163" ht="15.75">
      <c r="G2163" s="5"/>
    </row>
    <row r="2164" ht="15.75">
      <c r="G2164" s="5"/>
    </row>
    <row r="2165" ht="15.75">
      <c r="G2165" s="5"/>
    </row>
    <row r="2166" ht="15.75">
      <c r="G2166" s="5"/>
    </row>
    <row r="2167" ht="15.75">
      <c r="G2167" s="5"/>
    </row>
    <row r="2168" ht="15.75">
      <c r="G2168" s="5"/>
    </row>
    <row r="2169" ht="15.75">
      <c r="G2169" s="5"/>
    </row>
    <row r="2170" ht="15.75">
      <c r="G2170" s="5"/>
    </row>
    <row r="2171" ht="15.75">
      <c r="G2171" s="5"/>
    </row>
    <row r="2172" ht="15.75">
      <c r="G2172" s="5"/>
    </row>
    <row r="2173" ht="15.75">
      <c r="G2173" s="5"/>
    </row>
    <row r="2174" ht="15.75">
      <c r="G2174" s="5"/>
    </row>
    <row r="2175" ht="15.75">
      <c r="G2175" s="5"/>
    </row>
    <row r="2176" ht="15.75">
      <c r="G2176" s="5"/>
    </row>
    <row r="2177" ht="15.75">
      <c r="G2177" s="5"/>
    </row>
    <row r="2178" ht="15.75">
      <c r="G2178" s="5"/>
    </row>
    <row r="2179" ht="15.75">
      <c r="G2179" s="5"/>
    </row>
    <row r="2180" ht="15.75">
      <c r="G2180" s="5"/>
    </row>
    <row r="2181" ht="15.75">
      <c r="G2181" s="5"/>
    </row>
    <row r="2182" ht="15.75">
      <c r="G2182" s="5"/>
    </row>
    <row r="2183" ht="15.75">
      <c r="G2183" s="5"/>
    </row>
    <row r="2184" ht="15.75">
      <c r="G2184" s="5"/>
    </row>
    <row r="2185" ht="15.75">
      <c r="G2185" s="5"/>
    </row>
    <row r="2186" ht="15.75">
      <c r="G2186" s="5"/>
    </row>
    <row r="2187" ht="15.75">
      <c r="G2187" s="5"/>
    </row>
    <row r="2188" ht="15.75">
      <c r="G2188" s="5"/>
    </row>
    <row r="2189" ht="15.75">
      <c r="G2189" s="5"/>
    </row>
    <row r="2190" ht="15.75">
      <c r="G2190" s="5"/>
    </row>
    <row r="2191" ht="15.75">
      <c r="G2191" s="5"/>
    </row>
    <row r="2192" ht="15.75">
      <c r="G2192" s="5"/>
    </row>
    <row r="2193" ht="15.75">
      <c r="G2193" s="5"/>
    </row>
    <row r="2194" ht="15.75">
      <c r="G2194" s="5"/>
    </row>
    <row r="2195" ht="15.75">
      <c r="G2195" s="5"/>
    </row>
    <row r="2196" ht="15.75">
      <c r="G2196" s="5"/>
    </row>
    <row r="2197" ht="15.75">
      <c r="G2197" s="5"/>
    </row>
    <row r="2198" ht="15.75">
      <c r="G2198" s="5"/>
    </row>
    <row r="2199" ht="15.75">
      <c r="G2199" s="5"/>
    </row>
    <row r="2200" ht="15.75">
      <c r="G2200" s="5"/>
    </row>
    <row r="2201" ht="15.75">
      <c r="G2201" s="5"/>
    </row>
    <row r="2202" ht="15.75">
      <c r="G2202" s="5"/>
    </row>
    <row r="2203" ht="15.75">
      <c r="G2203" s="5"/>
    </row>
    <row r="2204" ht="15.75">
      <c r="G2204" s="5"/>
    </row>
    <row r="2205" ht="15.75">
      <c r="G2205" s="5"/>
    </row>
    <row r="2206" ht="15.75">
      <c r="G2206" s="5"/>
    </row>
    <row r="2207" ht="15.75">
      <c r="G2207" s="5"/>
    </row>
    <row r="2208" ht="15.75">
      <c r="G2208" s="5"/>
    </row>
    <row r="2209" ht="15.75">
      <c r="G2209" s="5"/>
    </row>
    <row r="2210" ht="15.75">
      <c r="G2210" s="5"/>
    </row>
    <row r="2211" ht="15.75">
      <c r="G2211" s="5"/>
    </row>
    <row r="2212" ht="15.75">
      <c r="G2212" s="5"/>
    </row>
    <row r="2213" ht="15.75">
      <c r="G2213" s="5"/>
    </row>
    <row r="2214" ht="15.75">
      <c r="G2214" s="5"/>
    </row>
    <row r="2215" ht="15.75">
      <c r="G2215" s="5"/>
    </row>
    <row r="2216" ht="15.75">
      <c r="G2216" s="5"/>
    </row>
    <row r="2217" ht="15.75">
      <c r="G2217" s="5"/>
    </row>
    <row r="2218" ht="15.75">
      <c r="G2218" s="5"/>
    </row>
    <row r="2219" ht="15.75">
      <c r="G2219" s="5"/>
    </row>
    <row r="2220" ht="15.75">
      <c r="G2220" s="5"/>
    </row>
    <row r="2221" ht="15.75">
      <c r="G2221" s="5"/>
    </row>
    <row r="2222" ht="15.75">
      <c r="G2222" s="5"/>
    </row>
    <row r="2223" ht="15.75">
      <c r="G2223" s="5"/>
    </row>
    <row r="2224" ht="15.75">
      <c r="G2224" s="5"/>
    </row>
    <row r="2225" ht="15.75">
      <c r="G2225" s="5"/>
    </row>
    <row r="2226" ht="15.75">
      <c r="G2226" s="5"/>
    </row>
    <row r="2227" ht="15.75">
      <c r="G2227" s="5"/>
    </row>
    <row r="2228" ht="15.75">
      <c r="G2228" s="5"/>
    </row>
    <row r="2229" ht="15.75">
      <c r="G2229" s="5"/>
    </row>
    <row r="2230" ht="15.75">
      <c r="G2230" s="5"/>
    </row>
    <row r="2231" ht="15.75">
      <c r="G2231" s="5"/>
    </row>
    <row r="2232" ht="15.75">
      <c r="G2232" s="5"/>
    </row>
    <row r="2233" ht="15.75">
      <c r="G2233" s="5"/>
    </row>
    <row r="2234" ht="15.75">
      <c r="G2234" s="5"/>
    </row>
    <row r="2235" ht="15.75">
      <c r="G2235" s="5"/>
    </row>
    <row r="2236" ht="15.75">
      <c r="G2236" s="5"/>
    </row>
    <row r="2237" ht="15.75">
      <c r="G2237" s="5"/>
    </row>
    <row r="2238" ht="15.75">
      <c r="G2238" s="5"/>
    </row>
    <row r="2239" ht="15.75">
      <c r="G2239" s="5"/>
    </row>
    <row r="2240" ht="15.75">
      <c r="G2240" s="5"/>
    </row>
    <row r="2241" ht="15.75">
      <c r="G2241" s="5"/>
    </row>
    <row r="2242" ht="15.75">
      <c r="G2242" s="5"/>
    </row>
    <row r="2243" ht="15.75">
      <c r="G2243" s="5"/>
    </row>
    <row r="2244" ht="15.75">
      <c r="G2244" s="5"/>
    </row>
    <row r="2245" ht="15.75">
      <c r="G2245" s="5"/>
    </row>
    <row r="2246" ht="15.75">
      <c r="G2246" s="5"/>
    </row>
    <row r="2247" ht="15.75">
      <c r="G2247" s="5"/>
    </row>
    <row r="2248" ht="15.75">
      <c r="G2248" s="5"/>
    </row>
    <row r="2249" ht="15.75">
      <c r="G2249" s="5"/>
    </row>
    <row r="2250" ht="15.75">
      <c r="G2250" s="5"/>
    </row>
    <row r="2251" ht="15.75">
      <c r="G2251" s="5"/>
    </row>
    <row r="2252" ht="15.75">
      <c r="G2252" s="5"/>
    </row>
    <row r="2253" ht="15.75">
      <c r="G2253" s="5"/>
    </row>
    <row r="2254" ht="15.75">
      <c r="G2254" s="5"/>
    </row>
    <row r="2255" ht="15.75">
      <c r="G2255" s="5"/>
    </row>
    <row r="2256" ht="15.75">
      <c r="G2256" s="5"/>
    </row>
    <row r="2257" ht="15.75">
      <c r="G2257" s="5"/>
    </row>
    <row r="2258" ht="15.75">
      <c r="G2258" s="5"/>
    </row>
    <row r="2259" ht="15.75">
      <c r="G2259" s="5"/>
    </row>
    <row r="2260" ht="15.75">
      <c r="G2260" s="5"/>
    </row>
    <row r="2261" ht="15.75">
      <c r="G2261" s="5"/>
    </row>
    <row r="2262" ht="15.75">
      <c r="G2262" s="5"/>
    </row>
    <row r="2263" ht="15.75">
      <c r="G2263" s="5"/>
    </row>
    <row r="2264" ht="15.75">
      <c r="G2264" s="5"/>
    </row>
    <row r="2265" ht="15.75">
      <c r="G2265" s="5"/>
    </row>
    <row r="2266" ht="15.75">
      <c r="G2266" s="5"/>
    </row>
    <row r="2267" ht="15.75">
      <c r="G2267" s="5"/>
    </row>
    <row r="2268" ht="15.75">
      <c r="G2268" s="5"/>
    </row>
    <row r="2269" ht="15.75">
      <c r="G2269" s="5"/>
    </row>
    <row r="2270" ht="15.75">
      <c r="G2270" s="5"/>
    </row>
    <row r="2271" ht="15.75">
      <c r="G2271" s="5"/>
    </row>
    <row r="2272" ht="15.75">
      <c r="G2272" s="5"/>
    </row>
    <row r="2273" ht="15.75">
      <c r="G2273" s="5"/>
    </row>
    <row r="2274" ht="15.75">
      <c r="G2274" s="5"/>
    </row>
    <row r="2275" ht="15.75">
      <c r="G2275" s="5"/>
    </row>
    <row r="2276" ht="15.75">
      <c r="G2276" s="5"/>
    </row>
    <row r="2277" ht="15.75">
      <c r="G2277" s="5"/>
    </row>
    <row r="2278" ht="15.75">
      <c r="G2278" s="5"/>
    </row>
    <row r="2279" ht="15.75">
      <c r="G2279" s="5"/>
    </row>
    <row r="2280" ht="15.75">
      <c r="G2280" s="5"/>
    </row>
    <row r="2281" ht="15.75">
      <c r="G2281" s="5"/>
    </row>
    <row r="2282" ht="15.75">
      <c r="G2282" s="5"/>
    </row>
    <row r="2283" ht="15.75">
      <c r="G2283" s="5"/>
    </row>
    <row r="2284" ht="15.75">
      <c r="G2284" s="5"/>
    </row>
    <row r="2285" ht="15.75">
      <c r="G2285" s="5"/>
    </row>
    <row r="2286" ht="15.75">
      <c r="G2286" s="5"/>
    </row>
    <row r="2287" ht="15.75">
      <c r="G2287" s="5"/>
    </row>
    <row r="2288" ht="15.75">
      <c r="G2288" s="5"/>
    </row>
    <row r="2289" ht="15.75">
      <c r="G2289" s="5"/>
    </row>
    <row r="2290" ht="15.75">
      <c r="G2290" s="5"/>
    </row>
    <row r="2291" ht="15.75">
      <c r="G2291" s="5"/>
    </row>
    <row r="2292" ht="15.75">
      <c r="G2292" s="5"/>
    </row>
    <row r="2293" ht="15.75">
      <c r="G2293" s="5"/>
    </row>
    <row r="2294" ht="15.75">
      <c r="G2294" s="5"/>
    </row>
    <row r="2295" ht="15.75">
      <c r="G2295" s="5"/>
    </row>
    <row r="2296" ht="15.75">
      <c r="G2296" s="5"/>
    </row>
    <row r="2297" ht="15.75">
      <c r="G2297" s="5"/>
    </row>
    <row r="2298" ht="15.75">
      <c r="G2298" s="5"/>
    </row>
    <row r="2299" ht="15.75">
      <c r="G2299" s="5"/>
    </row>
    <row r="2300" ht="15.75">
      <c r="G2300" s="5"/>
    </row>
    <row r="2301" ht="15.75">
      <c r="G2301" s="5"/>
    </row>
    <row r="2302" ht="15.75">
      <c r="G2302" s="5"/>
    </row>
    <row r="2303" ht="15.75">
      <c r="G2303" s="5"/>
    </row>
    <row r="2304" ht="15.75">
      <c r="G2304" s="5"/>
    </row>
    <row r="2305" ht="15.75">
      <c r="G2305" s="5"/>
    </row>
    <row r="2306" ht="15.75">
      <c r="G2306" s="5"/>
    </row>
    <row r="2307" ht="15.75">
      <c r="G2307" s="5"/>
    </row>
    <row r="2308" ht="15.75">
      <c r="G2308" s="5"/>
    </row>
    <row r="2309" ht="15.75">
      <c r="G2309" s="5"/>
    </row>
    <row r="2310" ht="15.75">
      <c r="G2310" s="5"/>
    </row>
    <row r="2311" ht="15.75">
      <c r="G2311" s="5"/>
    </row>
    <row r="2312" ht="15.75">
      <c r="G2312" s="5"/>
    </row>
    <row r="2313" ht="15.75">
      <c r="G2313" s="5"/>
    </row>
    <row r="2314" ht="15.75">
      <c r="G2314" s="5"/>
    </row>
    <row r="2315" ht="15.75">
      <c r="G2315" s="5"/>
    </row>
    <row r="2316" ht="15.75">
      <c r="G2316" s="5"/>
    </row>
    <row r="2317" ht="15.75">
      <c r="G2317" s="5"/>
    </row>
    <row r="2318" ht="15.75">
      <c r="G2318" s="5"/>
    </row>
    <row r="2319" ht="15.75">
      <c r="G2319" s="5"/>
    </row>
    <row r="2320" ht="15.75">
      <c r="G2320" s="5"/>
    </row>
    <row r="2321" ht="15.75">
      <c r="G2321" s="5"/>
    </row>
    <row r="2322" ht="15.75">
      <c r="G2322" s="5"/>
    </row>
    <row r="2323" ht="15.75">
      <c r="G2323" s="5"/>
    </row>
    <row r="2324" ht="15.75">
      <c r="G2324" s="5"/>
    </row>
    <row r="2325" ht="15.75">
      <c r="G2325" s="5"/>
    </row>
    <row r="2326" ht="15.75">
      <c r="G2326" s="5"/>
    </row>
    <row r="2327" ht="15.75">
      <c r="G2327" s="5"/>
    </row>
    <row r="2328" ht="15.75">
      <c r="G2328" s="5"/>
    </row>
    <row r="2329" ht="15.75">
      <c r="G2329" s="5"/>
    </row>
    <row r="2330" ht="15.75">
      <c r="G2330" s="5"/>
    </row>
    <row r="2331" ht="15.75">
      <c r="G2331" s="5"/>
    </row>
    <row r="2332" ht="15.75">
      <c r="G2332" s="5"/>
    </row>
    <row r="2333" ht="15.75">
      <c r="G2333" s="5"/>
    </row>
    <row r="2334" ht="15.75">
      <c r="G2334" s="5"/>
    </row>
    <row r="2335" ht="15.75">
      <c r="G2335" s="5"/>
    </row>
    <row r="2336" ht="15.75">
      <c r="G2336" s="5"/>
    </row>
    <row r="2337" ht="15.75">
      <c r="G2337" s="5"/>
    </row>
    <row r="2338" ht="15.75">
      <c r="G2338" s="5"/>
    </row>
    <row r="2339" ht="15.75">
      <c r="G2339" s="5"/>
    </row>
    <row r="2340" ht="15.75">
      <c r="G2340" s="5"/>
    </row>
    <row r="2341" ht="15.75">
      <c r="G2341" s="5"/>
    </row>
    <row r="2342" ht="15.75">
      <c r="G2342" s="5"/>
    </row>
    <row r="2343" ht="15.75">
      <c r="G2343" s="5"/>
    </row>
    <row r="2344" ht="15.75">
      <c r="G2344" s="5"/>
    </row>
    <row r="2345" ht="15.75">
      <c r="G2345" s="5"/>
    </row>
    <row r="2346" ht="15.75">
      <c r="G2346" s="5"/>
    </row>
    <row r="2347" ht="15.75">
      <c r="G2347" s="5"/>
    </row>
    <row r="2348" ht="15.75">
      <c r="G2348" s="5"/>
    </row>
    <row r="2349" ht="15.75">
      <c r="G2349" s="5"/>
    </row>
    <row r="2350" ht="15.75">
      <c r="G2350" s="5"/>
    </row>
    <row r="2351" ht="15.75">
      <c r="G2351" s="5"/>
    </row>
    <row r="2352" ht="15.75">
      <c r="G2352" s="5"/>
    </row>
    <row r="2353" ht="15.75">
      <c r="G2353" s="5"/>
    </row>
    <row r="2354" ht="15.75">
      <c r="G2354" s="5"/>
    </row>
    <row r="2355" ht="15.75">
      <c r="G2355" s="5"/>
    </row>
    <row r="2356" ht="15.75">
      <c r="G2356" s="5"/>
    </row>
    <row r="2357" ht="15.75">
      <c r="G2357" s="5"/>
    </row>
    <row r="2358" ht="15.75">
      <c r="G2358" s="5"/>
    </row>
    <row r="2359" ht="15.75">
      <c r="G2359" s="5"/>
    </row>
    <row r="2360" ht="15.75">
      <c r="G2360" s="5"/>
    </row>
    <row r="2361" ht="15.75">
      <c r="G2361" s="5"/>
    </row>
    <row r="2362" ht="15.75">
      <c r="G2362" s="5"/>
    </row>
    <row r="2363" ht="15.75">
      <c r="G2363" s="5"/>
    </row>
    <row r="2364" ht="15.75">
      <c r="G2364" s="5"/>
    </row>
    <row r="2365" ht="15.75">
      <c r="G2365" s="5"/>
    </row>
    <row r="2366" ht="15.75">
      <c r="G2366" s="5"/>
    </row>
    <row r="2367" ht="15.75">
      <c r="G2367" s="5"/>
    </row>
    <row r="2368" ht="15.75">
      <c r="G2368" s="5"/>
    </row>
    <row r="2369" ht="15.75">
      <c r="G2369" s="5"/>
    </row>
    <row r="2370" ht="15.75">
      <c r="G2370" s="5"/>
    </row>
    <row r="2371" ht="15.75">
      <c r="G2371" s="5"/>
    </row>
    <row r="2372" ht="15.75">
      <c r="G2372" s="5"/>
    </row>
    <row r="2373" ht="15.75">
      <c r="G2373" s="5"/>
    </row>
    <row r="2374" ht="15.75">
      <c r="G2374" s="5"/>
    </row>
    <row r="2375" ht="15.75">
      <c r="G2375" s="5"/>
    </row>
    <row r="2376" ht="15.75">
      <c r="G2376" s="5"/>
    </row>
    <row r="2377" ht="15.75">
      <c r="G2377" s="5"/>
    </row>
    <row r="2378" ht="15.75">
      <c r="G2378" s="5"/>
    </row>
    <row r="2379" ht="15.75">
      <c r="G2379" s="5"/>
    </row>
    <row r="2380" ht="15.75">
      <c r="G2380" s="5"/>
    </row>
    <row r="2381" ht="15.75">
      <c r="G2381" s="5"/>
    </row>
    <row r="2382" ht="15.75">
      <c r="G2382" s="5"/>
    </row>
    <row r="2383" ht="15.75">
      <c r="G2383" s="5"/>
    </row>
    <row r="2384" ht="15.75">
      <c r="G2384" s="5"/>
    </row>
    <row r="2385" ht="15.75">
      <c r="G2385" s="5"/>
    </row>
    <row r="2386" ht="15.75">
      <c r="G2386" s="5"/>
    </row>
    <row r="2387" ht="15.75">
      <c r="G2387" s="5"/>
    </row>
    <row r="2388" ht="15.75">
      <c r="G2388" s="5"/>
    </row>
    <row r="2389" ht="15.75">
      <c r="G2389" s="5"/>
    </row>
    <row r="2390" ht="15.75">
      <c r="G2390" s="5"/>
    </row>
    <row r="2391" ht="15.75">
      <c r="G2391" s="5"/>
    </row>
    <row r="2392" ht="15.75">
      <c r="G2392" s="5"/>
    </row>
    <row r="2393" ht="15.75">
      <c r="G2393" s="5"/>
    </row>
    <row r="2394" ht="15.75">
      <c r="G2394" s="5"/>
    </row>
    <row r="2395" ht="15.75">
      <c r="G2395" s="5"/>
    </row>
    <row r="2396" ht="15.75">
      <c r="G2396" s="5"/>
    </row>
    <row r="2397" ht="15.75">
      <c r="G2397" s="5"/>
    </row>
    <row r="2398" ht="15.75">
      <c r="G2398" s="5"/>
    </row>
    <row r="2399" ht="15.75">
      <c r="G2399" s="5"/>
    </row>
    <row r="2400" ht="15.75">
      <c r="G2400" s="5"/>
    </row>
    <row r="2401" ht="15.75">
      <c r="G2401" s="5"/>
    </row>
    <row r="2402" ht="15.75">
      <c r="G2402" s="5"/>
    </row>
    <row r="2403" ht="15.75">
      <c r="G2403" s="5"/>
    </row>
    <row r="2404" ht="15.75">
      <c r="G2404" s="5"/>
    </row>
    <row r="2405" ht="15.75">
      <c r="G2405" s="5"/>
    </row>
    <row r="2406" ht="15.75">
      <c r="G2406" s="5"/>
    </row>
    <row r="2407" ht="15.75">
      <c r="G2407" s="5"/>
    </row>
    <row r="2408" ht="15.75">
      <c r="G2408" s="5"/>
    </row>
    <row r="2409" ht="15.75">
      <c r="G2409" s="5"/>
    </row>
    <row r="2410" ht="15.75">
      <c r="G2410" s="5"/>
    </row>
    <row r="2411" ht="15.75">
      <c r="G2411" s="5"/>
    </row>
    <row r="2412" ht="15.75">
      <c r="G2412" s="5"/>
    </row>
    <row r="2413" ht="15.75">
      <c r="G2413" s="5"/>
    </row>
    <row r="2414" ht="15.75">
      <c r="G2414" s="5"/>
    </row>
    <row r="2415" ht="15.75">
      <c r="G2415" s="5"/>
    </row>
    <row r="2416" ht="15.75">
      <c r="G2416" s="5"/>
    </row>
    <row r="2417" ht="15.75">
      <c r="G2417" s="5"/>
    </row>
    <row r="2418" ht="15.75">
      <c r="G2418" s="5"/>
    </row>
    <row r="2419" ht="15.75">
      <c r="G2419" s="5"/>
    </row>
    <row r="2420" ht="15.75">
      <c r="G2420" s="5"/>
    </row>
    <row r="2421" ht="15.75">
      <c r="G2421" s="5"/>
    </row>
    <row r="2422" ht="15.75">
      <c r="G2422" s="5"/>
    </row>
    <row r="2423" ht="15.75">
      <c r="G2423" s="5"/>
    </row>
    <row r="2424" ht="15.75">
      <c r="G2424" s="5"/>
    </row>
    <row r="2425" ht="15.75">
      <c r="G2425" s="5"/>
    </row>
    <row r="2426" ht="15.75">
      <c r="G2426" s="5"/>
    </row>
    <row r="2427" ht="15.75">
      <c r="G2427" s="5"/>
    </row>
    <row r="2428" ht="15.75">
      <c r="G2428" s="5"/>
    </row>
    <row r="2429" ht="15.75">
      <c r="G2429" s="5"/>
    </row>
    <row r="2430" ht="15.75">
      <c r="G2430" s="5"/>
    </row>
    <row r="2431" ht="15.75">
      <c r="G2431" s="5"/>
    </row>
    <row r="2432" ht="15.75">
      <c r="G2432" s="5"/>
    </row>
    <row r="2433" ht="15.75">
      <c r="G2433" s="5"/>
    </row>
    <row r="2434" ht="15.75">
      <c r="G2434" s="5"/>
    </row>
    <row r="2435" ht="15.75">
      <c r="G2435" s="5"/>
    </row>
    <row r="2436" ht="15.75">
      <c r="G2436" s="5"/>
    </row>
    <row r="2437" ht="15.75">
      <c r="G2437" s="5"/>
    </row>
    <row r="2438" ht="15.75">
      <c r="G2438" s="5"/>
    </row>
    <row r="2439" ht="15.75">
      <c r="G2439" s="5"/>
    </row>
    <row r="2440" ht="15.75">
      <c r="G2440" s="5"/>
    </row>
    <row r="2441" ht="15.75">
      <c r="G2441" s="5"/>
    </row>
    <row r="2442" ht="15.75">
      <c r="G2442" s="5"/>
    </row>
    <row r="2443" ht="15.75">
      <c r="G2443" s="5"/>
    </row>
    <row r="2444" ht="15.75">
      <c r="G2444" s="5"/>
    </row>
    <row r="2445" ht="15.75">
      <c r="G2445" s="5"/>
    </row>
    <row r="2446" ht="15.75">
      <c r="G2446" s="5"/>
    </row>
    <row r="2447" ht="15.75">
      <c r="G2447" s="5"/>
    </row>
    <row r="2448" ht="15.75">
      <c r="G2448" s="5"/>
    </row>
    <row r="2449" ht="15.75">
      <c r="G2449" s="5"/>
    </row>
    <row r="2450" ht="15.75">
      <c r="G2450" s="5"/>
    </row>
    <row r="2451" ht="15.75">
      <c r="G2451" s="5"/>
    </row>
    <row r="2452" ht="15.75">
      <c r="G2452" s="5"/>
    </row>
    <row r="2453" ht="15.75">
      <c r="G2453" s="5"/>
    </row>
    <row r="2454" ht="15.75">
      <c r="G2454" s="5"/>
    </row>
    <row r="2455" ht="15.75">
      <c r="G2455" s="5"/>
    </row>
    <row r="2456" ht="15.75">
      <c r="G2456" s="5"/>
    </row>
    <row r="2457" ht="15.75">
      <c r="G2457" s="5"/>
    </row>
    <row r="2458" ht="15.75">
      <c r="G2458" s="5"/>
    </row>
    <row r="2459" ht="15.75">
      <c r="G2459" s="5"/>
    </row>
    <row r="2460" ht="15.75">
      <c r="G2460" s="5"/>
    </row>
    <row r="2461" ht="15.75">
      <c r="G2461" s="5"/>
    </row>
    <row r="2462" ht="15.75">
      <c r="G2462" s="5"/>
    </row>
    <row r="2463" ht="15.75">
      <c r="G2463" s="5"/>
    </row>
    <row r="2464" ht="15.75">
      <c r="G2464" s="5"/>
    </row>
    <row r="2465" ht="15.75">
      <c r="G2465" s="5"/>
    </row>
    <row r="2466" ht="15.75">
      <c r="G2466" s="5"/>
    </row>
    <row r="2467" ht="15.75">
      <c r="G2467" s="5"/>
    </row>
    <row r="2468" ht="15.75">
      <c r="G2468" s="5"/>
    </row>
    <row r="2469" ht="15.75">
      <c r="G2469" s="5"/>
    </row>
    <row r="2470" ht="15.75">
      <c r="G2470" s="5"/>
    </row>
    <row r="2471" ht="15.75">
      <c r="G2471" s="5"/>
    </row>
    <row r="2472" ht="15.75">
      <c r="G2472" s="5"/>
    </row>
    <row r="2473" ht="15.75">
      <c r="G2473" s="5"/>
    </row>
    <row r="2474" ht="15.75">
      <c r="G2474" s="5"/>
    </row>
    <row r="2475" ht="15.75">
      <c r="G2475" s="5"/>
    </row>
    <row r="2476" ht="15.75">
      <c r="G2476" s="5"/>
    </row>
    <row r="2477" ht="15.75">
      <c r="G2477" s="5"/>
    </row>
    <row r="2478" ht="15.75">
      <c r="G2478" s="5"/>
    </row>
    <row r="2479" ht="15.75">
      <c r="G2479" s="5"/>
    </row>
    <row r="2480" ht="15.75">
      <c r="G2480" s="5"/>
    </row>
    <row r="2481" ht="15.75">
      <c r="G2481" s="5"/>
    </row>
    <row r="2482" ht="15.75">
      <c r="G2482" s="5"/>
    </row>
    <row r="2483" ht="15.75">
      <c r="G2483" s="5"/>
    </row>
    <row r="2484" ht="15.75">
      <c r="G2484" s="5"/>
    </row>
    <row r="2485" ht="15.75">
      <c r="G2485" s="5"/>
    </row>
    <row r="2486" ht="15.75">
      <c r="G2486" s="5"/>
    </row>
    <row r="2487" ht="15.75">
      <c r="G2487" s="5"/>
    </row>
    <row r="2488" ht="15.75">
      <c r="G2488" s="5"/>
    </row>
    <row r="2489" ht="15.75">
      <c r="G2489" s="5"/>
    </row>
    <row r="2490" ht="15.75">
      <c r="G2490" s="5"/>
    </row>
    <row r="2491" ht="15.75">
      <c r="G2491" s="5"/>
    </row>
    <row r="2492" ht="15.75">
      <c r="G2492" s="5"/>
    </row>
    <row r="2493" ht="15.75">
      <c r="G2493" s="5"/>
    </row>
    <row r="2494" ht="15.75">
      <c r="G2494" s="5"/>
    </row>
    <row r="2495" ht="15.75">
      <c r="G2495" s="5"/>
    </row>
    <row r="2496" ht="15.75">
      <c r="G2496" s="5"/>
    </row>
    <row r="2497" ht="15.75">
      <c r="G2497" s="5"/>
    </row>
    <row r="2498" ht="15.75">
      <c r="G2498" s="5"/>
    </row>
    <row r="2499" ht="15.75">
      <c r="G2499" s="5"/>
    </row>
    <row r="2500" ht="15.75">
      <c r="G2500" s="5"/>
    </row>
    <row r="2501" ht="15.75">
      <c r="G2501" s="5"/>
    </row>
    <row r="2502" ht="15.75">
      <c r="G2502" s="5"/>
    </row>
    <row r="2503" ht="15.75">
      <c r="G2503" s="5"/>
    </row>
    <row r="2504" ht="15.75">
      <c r="G2504" s="5"/>
    </row>
    <row r="2505" ht="15.75">
      <c r="G2505" s="5"/>
    </row>
    <row r="2506" ht="15.75">
      <c r="G2506" s="5"/>
    </row>
    <row r="2507" ht="15.75">
      <c r="G2507" s="5"/>
    </row>
    <row r="2508" ht="15.75">
      <c r="G2508" s="5"/>
    </row>
    <row r="2509" ht="15.75">
      <c r="G2509" s="5"/>
    </row>
    <row r="2510" ht="15.75">
      <c r="G2510" s="5"/>
    </row>
    <row r="2511" ht="15.75">
      <c r="G2511" s="5"/>
    </row>
    <row r="2512" ht="15.75">
      <c r="G2512" s="5"/>
    </row>
    <row r="2513" ht="15.75">
      <c r="G2513" s="5"/>
    </row>
    <row r="2514" ht="15.75">
      <c r="G2514" s="5"/>
    </row>
    <row r="2515" ht="15.75">
      <c r="G2515" s="5"/>
    </row>
    <row r="2516" ht="15.75">
      <c r="G2516" s="5"/>
    </row>
    <row r="2517" ht="15.75">
      <c r="G2517" s="5"/>
    </row>
    <row r="2518" ht="15.75">
      <c r="G2518" s="5"/>
    </row>
    <row r="2519" ht="15.75">
      <c r="G2519" s="5"/>
    </row>
    <row r="2520" ht="15.75">
      <c r="G2520" s="5"/>
    </row>
    <row r="2521" ht="15.75">
      <c r="G2521" s="5"/>
    </row>
    <row r="2522" ht="15.75">
      <c r="G2522" s="5"/>
    </row>
    <row r="2523" ht="15.75">
      <c r="G2523" s="5"/>
    </row>
    <row r="2524" ht="15.75">
      <c r="G2524" s="5"/>
    </row>
    <row r="2525" ht="15.75">
      <c r="G2525" s="5"/>
    </row>
    <row r="2526" ht="15.75">
      <c r="G2526" s="5"/>
    </row>
    <row r="2527" ht="15.75">
      <c r="G2527" s="5"/>
    </row>
    <row r="2528" ht="15.75">
      <c r="G2528" s="5"/>
    </row>
    <row r="2529" ht="15.75">
      <c r="G2529" s="5"/>
    </row>
    <row r="2530" ht="15.75">
      <c r="G2530" s="5"/>
    </row>
    <row r="2531" ht="15.75">
      <c r="G2531" s="5"/>
    </row>
    <row r="2532" ht="15.75">
      <c r="G2532" s="5"/>
    </row>
    <row r="2533" ht="15.75">
      <c r="G2533" s="5"/>
    </row>
    <row r="2534" ht="15.75">
      <c r="G2534" s="5"/>
    </row>
    <row r="2535" ht="15.75">
      <c r="G2535" s="5"/>
    </row>
    <row r="2536" ht="15.75">
      <c r="G2536" s="5"/>
    </row>
    <row r="2537" ht="15.75">
      <c r="G2537" s="5"/>
    </row>
    <row r="2538" ht="15.75">
      <c r="G2538" s="5"/>
    </row>
    <row r="2539" ht="15.75">
      <c r="G2539" s="5"/>
    </row>
    <row r="2540" ht="15.75">
      <c r="G2540" s="5"/>
    </row>
    <row r="2541" ht="15.75">
      <c r="G2541" s="5"/>
    </row>
    <row r="2542" ht="15.75">
      <c r="G2542" s="5"/>
    </row>
    <row r="2543" ht="15.75">
      <c r="G2543" s="5"/>
    </row>
    <row r="2544" ht="15.75">
      <c r="G2544" s="5"/>
    </row>
    <row r="2545" ht="15.75">
      <c r="G2545" s="5"/>
    </row>
    <row r="2546" ht="15.75">
      <c r="G2546" s="5"/>
    </row>
    <row r="2547" ht="15.75">
      <c r="G2547" s="5"/>
    </row>
    <row r="2548" ht="15.75">
      <c r="G2548" s="5"/>
    </row>
    <row r="2549" ht="15.75">
      <c r="G2549" s="5"/>
    </row>
    <row r="2550" ht="15.75">
      <c r="G2550" s="5"/>
    </row>
    <row r="2551" ht="15.75">
      <c r="G2551" s="5"/>
    </row>
    <row r="2552" ht="15.75">
      <c r="G2552" s="5"/>
    </row>
    <row r="2553" ht="15.75">
      <c r="G2553" s="5"/>
    </row>
    <row r="2554" ht="15.75">
      <c r="G2554" s="5"/>
    </row>
    <row r="2555" ht="15.75">
      <c r="G2555" s="5"/>
    </row>
    <row r="2556" ht="15.75">
      <c r="G2556" s="5"/>
    </row>
    <row r="2557" ht="15.75">
      <c r="G2557" s="5"/>
    </row>
    <row r="2558" ht="15.75">
      <c r="G2558" s="5"/>
    </row>
    <row r="2559" ht="15.75">
      <c r="G2559" s="5"/>
    </row>
    <row r="2560" ht="15.75">
      <c r="G2560" s="5"/>
    </row>
    <row r="2561" ht="15.75">
      <c r="G2561" s="5"/>
    </row>
    <row r="2562" ht="15.75">
      <c r="G2562" s="5"/>
    </row>
    <row r="2563" ht="15.75">
      <c r="G2563" s="5"/>
    </row>
    <row r="2564" ht="15.75">
      <c r="G2564" s="5"/>
    </row>
    <row r="2565" ht="15.75">
      <c r="G2565" s="5"/>
    </row>
    <row r="2566" ht="15.75">
      <c r="G2566" s="5"/>
    </row>
    <row r="2567" ht="15.75">
      <c r="G2567" s="5"/>
    </row>
    <row r="2568" ht="15.75">
      <c r="G2568" s="5"/>
    </row>
    <row r="2569" ht="15.75">
      <c r="G2569" s="5"/>
    </row>
    <row r="2570" ht="15.75">
      <c r="G2570" s="5"/>
    </row>
    <row r="2571" ht="15.75">
      <c r="G2571" s="5"/>
    </row>
    <row r="2572" ht="15.75">
      <c r="G2572" s="5"/>
    </row>
    <row r="2573" ht="15.75">
      <c r="G2573" s="5"/>
    </row>
    <row r="2574" ht="15.75">
      <c r="G2574" s="5"/>
    </row>
    <row r="2575" ht="15.75">
      <c r="G2575" s="5"/>
    </row>
    <row r="2576" ht="15.75">
      <c r="G2576" s="5"/>
    </row>
    <row r="2577" ht="15.75">
      <c r="G2577" s="5"/>
    </row>
    <row r="2578" ht="15.75">
      <c r="G2578" s="5"/>
    </row>
    <row r="2579" ht="15.75">
      <c r="G2579" s="5"/>
    </row>
    <row r="2580" ht="15.75">
      <c r="G2580" s="5"/>
    </row>
    <row r="2581" ht="15.75">
      <c r="G2581" s="5"/>
    </row>
    <row r="2582" ht="15.75">
      <c r="G2582" s="5"/>
    </row>
    <row r="2583" ht="15.75">
      <c r="G2583" s="5"/>
    </row>
    <row r="2584" ht="15.75">
      <c r="G2584" s="5"/>
    </row>
    <row r="2585" ht="15.75">
      <c r="G2585" s="5"/>
    </row>
    <row r="2586" ht="15.75">
      <c r="G2586" s="5"/>
    </row>
    <row r="2587" ht="15.75">
      <c r="G2587" s="5"/>
    </row>
    <row r="2588" ht="15.75">
      <c r="G2588" s="5"/>
    </row>
    <row r="2589" ht="15.75">
      <c r="G2589" s="5"/>
    </row>
    <row r="2590" ht="15.75">
      <c r="G2590" s="5"/>
    </row>
    <row r="2591" ht="15.75">
      <c r="G2591" s="5"/>
    </row>
    <row r="2592" ht="15.75">
      <c r="G2592" s="5"/>
    </row>
    <row r="2593" ht="15.75">
      <c r="G2593" s="5"/>
    </row>
    <row r="2594" ht="15.75">
      <c r="G2594" s="5"/>
    </row>
    <row r="2595" ht="15.75">
      <c r="G2595" s="5"/>
    </row>
    <row r="2596" ht="15.75">
      <c r="G2596" s="5"/>
    </row>
    <row r="2597" ht="15.75">
      <c r="G2597" s="5"/>
    </row>
    <row r="2598" ht="15.75">
      <c r="G2598" s="5"/>
    </row>
    <row r="2599" ht="15.75">
      <c r="G2599" s="5"/>
    </row>
    <row r="2600" ht="15.75">
      <c r="G2600" s="5"/>
    </row>
    <row r="2601" ht="15.75">
      <c r="G2601" s="5"/>
    </row>
    <row r="2602" ht="15.75">
      <c r="G2602" s="5"/>
    </row>
    <row r="2603" ht="15.75">
      <c r="G2603" s="5"/>
    </row>
    <row r="2604" ht="15.75">
      <c r="G2604" s="5"/>
    </row>
    <row r="2605" ht="15.75">
      <c r="G2605" s="5"/>
    </row>
    <row r="2606" ht="15.75">
      <c r="G2606" s="5"/>
    </row>
    <row r="2607" ht="15.75">
      <c r="G2607" s="5"/>
    </row>
    <row r="2608" ht="15.75">
      <c r="G2608" s="5"/>
    </row>
    <row r="2609" ht="15.75">
      <c r="G2609" s="5"/>
    </row>
    <row r="2610" ht="15.75">
      <c r="G2610" s="5"/>
    </row>
    <row r="2611" ht="15.75">
      <c r="G2611" s="5"/>
    </row>
    <row r="2612" ht="15.75">
      <c r="G2612" s="5"/>
    </row>
    <row r="2613" ht="15.75">
      <c r="G2613" s="5"/>
    </row>
    <row r="2614" ht="15.75">
      <c r="G2614" s="5"/>
    </row>
    <row r="2615" ht="15.75">
      <c r="G2615" s="5"/>
    </row>
    <row r="2616" ht="15.75">
      <c r="G2616" s="5"/>
    </row>
    <row r="2617" ht="15.75">
      <c r="G2617" s="5"/>
    </row>
    <row r="2618" ht="15.75">
      <c r="G2618" s="5"/>
    </row>
    <row r="2619" ht="15.75">
      <c r="G2619" s="5"/>
    </row>
    <row r="2620" ht="15.75">
      <c r="G2620" s="5"/>
    </row>
    <row r="2621" ht="15.75">
      <c r="G2621" s="5"/>
    </row>
    <row r="2622" ht="15.75">
      <c r="G2622" s="5"/>
    </row>
    <row r="2623" ht="15.75">
      <c r="G2623" s="5"/>
    </row>
    <row r="2624" ht="15.75">
      <c r="G2624" s="5"/>
    </row>
    <row r="2625" ht="15.75">
      <c r="G2625" s="5"/>
    </row>
    <row r="2626" ht="15.75">
      <c r="G2626" s="5"/>
    </row>
    <row r="2627" ht="15.75">
      <c r="G2627" s="5"/>
    </row>
    <row r="2628" ht="15.75">
      <c r="G2628" s="5"/>
    </row>
    <row r="2629" ht="15.75">
      <c r="G2629" s="5"/>
    </row>
    <row r="2630" ht="15.75">
      <c r="G2630" s="5"/>
    </row>
    <row r="2631" ht="15.75">
      <c r="G2631" s="5"/>
    </row>
    <row r="2632" ht="15.75">
      <c r="G2632" s="5"/>
    </row>
    <row r="2633" ht="15.75">
      <c r="G2633" s="5"/>
    </row>
    <row r="2634" ht="15.75">
      <c r="G2634" s="5"/>
    </row>
    <row r="2635" ht="15.75">
      <c r="G2635" s="5"/>
    </row>
    <row r="2636" ht="15.75">
      <c r="G2636" s="5"/>
    </row>
    <row r="2637" ht="15.75">
      <c r="G2637" s="5"/>
    </row>
    <row r="2638" ht="15.75">
      <c r="G2638" s="5"/>
    </row>
    <row r="2639" ht="15.75">
      <c r="G2639" s="5"/>
    </row>
    <row r="2640" ht="15.75">
      <c r="G2640" s="5"/>
    </row>
    <row r="2641" ht="15.75">
      <c r="G2641" s="5"/>
    </row>
    <row r="2642" ht="15.75">
      <c r="G2642" s="5"/>
    </row>
    <row r="2643" ht="15.75">
      <c r="G2643" s="5"/>
    </row>
    <row r="2644" ht="15.75">
      <c r="G2644" s="5"/>
    </row>
    <row r="2645" ht="15.75">
      <c r="G2645" s="5"/>
    </row>
    <row r="2646" ht="15.75">
      <c r="G2646" s="5"/>
    </row>
    <row r="2647" ht="15.75">
      <c r="G2647" s="5"/>
    </row>
    <row r="2648" ht="15.75">
      <c r="G2648" s="5"/>
    </row>
    <row r="2649" ht="15.75">
      <c r="G2649" s="5"/>
    </row>
    <row r="2650" ht="15.75">
      <c r="G2650" s="5"/>
    </row>
    <row r="2651" ht="15.75">
      <c r="G2651" s="5"/>
    </row>
    <row r="2652" ht="15.75">
      <c r="G2652" s="5"/>
    </row>
    <row r="2653" ht="15.75">
      <c r="G2653" s="5"/>
    </row>
    <row r="2654" ht="15.75">
      <c r="G2654" s="5"/>
    </row>
    <row r="2655" ht="15.75">
      <c r="G2655" s="5"/>
    </row>
    <row r="2656" ht="15.75">
      <c r="G2656" s="5"/>
    </row>
    <row r="2657" ht="15.75">
      <c r="G2657" s="5"/>
    </row>
    <row r="2658" ht="15.75">
      <c r="G2658" s="5"/>
    </row>
    <row r="2659" ht="15.75">
      <c r="G2659" s="5"/>
    </row>
    <row r="2660" ht="15.75">
      <c r="G2660" s="5"/>
    </row>
    <row r="2661" ht="15.75">
      <c r="G2661" s="5"/>
    </row>
    <row r="2662" ht="15.75">
      <c r="G2662" s="5"/>
    </row>
    <row r="2663" ht="15.75">
      <c r="G2663" s="5"/>
    </row>
    <row r="2664" ht="15.75">
      <c r="G2664" s="5"/>
    </row>
    <row r="2665" ht="15.75">
      <c r="G2665" s="5"/>
    </row>
    <row r="2666" ht="15.75">
      <c r="G2666" s="5"/>
    </row>
    <row r="2667" ht="15.75">
      <c r="G2667" s="5"/>
    </row>
    <row r="2668" ht="15.75">
      <c r="G2668" s="5"/>
    </row>
    <row r="2669" ht="15.75">
      <c r="G2669" s="5"/>
    </row>
    <row r="2670" ht="15.75">
      <c r="G2670" s="5"/>
    </row>
    <row r="2671" ht="15.75">
      <c r="G2671" s="5"/>
    </row>
    <row r="2672" ht="15.75">
      <c r="G2672" s="5"/>
    </row>
    <row r="2673" ht="15.75">
      <c r="G2673" s="5"/>
    </row>
    <row r="2674" ht="15.75">
      <c r="G2674" s="5"/>
    </row>
    <row r="2675" ht="15.75">
      <c r="G2675" s="5"/>
    </row>
    <row r="2676" ht="15.75">
      <c r="G2676" s="5"/>
    </row>
    <row r="2677" ht="15.75">
      <c r="G2677" s="5"/>
    </row>
    <row r="2678" ht="15.75">
      <c r="G2678" s="5"/>
    </row>
    <row r="2679" ht="15.75">
      <c r="G2679" s="5"/>
    </row>
    <row r="2680" ht="15.75">
      <c r="G2680" s="5"/>
    </row>
    <row r="2681" ht="15.75">
      <c r="G2681" s="5"/>
    </row>
    <row r="2682" ht="15.75">
      <c r="G2682" s="5"/>
    </row>
    <row r="2683" ht="15.75">
      <c r="G2683" s="5"/>
    </row>
    <row r="2684" ht="15.75">
      <c r="G2684" s="5"/>
    </row>
    <row r="2685" ht="15.75">
      <c r="G2685" s="5"/>
    </row>
    <row r="2686" ht="15.75">
      <c r="G2686" s="5"/>
    </row>
    <row r="2687" ht="15.75">
      <c r="G2687" s="5"/>
    </row>
    <row r="2688" ht="15.75">
      <c r="G2688" s="5"/>
    </row>
    <row r="2689" ht="15.75">
      <c r="G2689" s="5"/>
    </row>
    <row r="2690" ht="15.75">
      <c r="G2690" s="5"/>
    </row>
    <row r="2691" ht="15.75">
      <c r="G2691" s="5"/>
    </row>
    <row r="2692" ht="15.75">
      <c r="G2692" s="5"/>
    </row>
    <row r="2693" ht="15.75">
      <c r="G2693" s="5"/>
    </row>
    <row r="2694" ht="15.75">
      <c r="G2694" s="5"/>
    </row>
    <row r="2695" ht="15.75">
      <c r="G2695" s="5"/>
    </row>
    <row r="2696" ht="15.75">
      <c r="G2696" s="5"/>
    </row>
    <row r="2697" ht="15.75">
      <c r="G2697" s="5"/>
    </row>
    <row r="2698" ht="15.75">
      <c r="G2698" s="5"/>
    </row>
    <row r="2699" ht="15.75">
      <c r="G2699" s="5"/>
    </row>
    <row r="2700" ht="15.75">
      <c r="G2700" s="5"/>
    </row>
    <row r="2701" ht="15.75">
      <c r="G2701" s="5"/>
    </row>
    <row r="2702" ht="15.75">
      <c r="G2702" s="5"/>
    </row>
    <row r="2703" ht="15.75">
      <c r="G2703" s="5"/>
    </row>
    <row r="2704" ht="15.75">
      <c r="G2704" s="5"/>
    </row>
    <row r="2705" ht="15.75">
      <c r="G2705" s="5"/>
    </row>
    <row r="2706" ht="15.75">
      <c r="G2706" s="5"/>
    </row>
    <row r="2707" ht="15.75">
      <c r="G2707" s="5"/>
    </row>
    <row r="2708" ht="15.75">
      <c r="G2708" s="5"/>
    </row>
    <row r="2709" ht="15.75">
      <c r="G2709" s="5"/>
    </row>
    <row r="2710" ht="15.75">
      <c r="G2710" s="5"/>
    </row>
    <row r="2711" ht="15.75">
      <c r="G2711" s="5"/>
    </row>
    <row r="2712" ht="15.75">
      <c r="G2712" s="5"/>
    </row>
    <row r="2713" ht="15.75">
      <c r="G2713" s="5"/>
    </row>
    <row r="2714" ht="15.75">
      <c r="G2714" s="5"/>
    </row>
    <row r="2715" ht="15.75">
      <c r="G2715" s="5"/>
    </row>
    <row r="2716" ht="15.75">
      <c r="G2716" s="5"/>
    </row>
    <row r="2717" ht="15.75">
      <c r="G2717" s="5"/>
    </row>
    <row r="2718" ht="15.75">
      <c r="G2718" s="5"/>
    </row>
    <row r="2719" ht="15.75">
      <c r="G2719" s="5"/>
    </row>
    <row r="2720" ht="15.75">
      <c r="G2720" s="5"/>
    </row>
    <row r="2721" ht="15.75">
      <c r="G2721" s="5"/>
    </row>
    <row r="2722" ht="15.75">
      <c r="G2722" s="5"/>
    </row>
    <row r="2723" ht="15.75">
      <c r="G2723" s="5"/>
    </row>
    <row r="2724" ht="15.75">
      <c r="G2724" s="5"/>
    </row>
    <row r="2725" ht="15.75">
      <c r="G2725" s="5"/>
    </row>
    <row r="2726" ht="15.75">
      <c r="G2726" s="5"/>
    </row>
    <row r="2727" ht="15.75">
      <c r="G2727" s="5"/>
    </row>
    <row r="2728" ht="15.75">
      <c r="G2728" s="5"/>
    </row>
    <row r="2729" ht="15.75">
      <c r="G2729" s="5"/>
    </row>
    <row r="2730" ht="15.75">
      <c r="G2730" s="5"/>
    </row>
    <row r="2731" ht="15.75">
      <c r="G2731" s="5"/>
    </row>
    <row r="2732" ht="15.75">
      <c r="G2732" s="5"/>
    </row>
    <row r="2733" ht="15.75">
      <c r="G2733" s="5"/>
    </row>
    <row r="2734" ht="15.75">
      <c r="G2734" s="5"/>
    </row>
    <row r="2735" ht="15.75">
      <c r="G2735" s="5"/>
    </row>
    <row r="2736" ht="15.75">
      <c r="G2736" s="5"/>
    </row>
    <row r="2737" ht="15.75">
      <c r="G2737" s="5"/>
    </row>
    <row r="2738" ht="15.75">
      <c r="G2738" s="5"/>
    </row>
    <row r="2739" ht="15.75">
      <c r="G2739" s="5"/>
    </row>
    <row r="2740" ht="15.75">
      <c r="G2740" s="5"/>
    </row>
    <row r="2741" ht="15.75">
      <c r="G2741" s="5"/>
    </row>
    <row r="2742" ht="15.75">
      <c r="G2742" s="5"/>
    </row>
    <row r="2743" ht="15.75">
      <c r="G2743" s="5"/>
    </row>
    <row r="2744" ht="15.75">
      <c r="G2744" s="5"/>
    </row>
    <row r="2745" ht="15.75">
      <c r="G2745" s="5"/>
    </row>
    <row r="2746" ht="15.75">
      <c r="G2746" s="5"/>
    </row>
    <row r="2747" ht="15.75">
      <c r="G2747" s="5"/>
    </row>
    <row r="2748" ht="15.75">
      <c r="G2748" s="5"/>
    </row>
    <row r="2749" ht="15.75">
      <c r="G2749" s="5"/>
    </row>
    <row r="2750" ht="15.75">
      <c r="G2750" s="5"/>
    </row>
    <row r="2751" ht="15.75">
      <c r="G2751" s="5"/>
    </row>
    <row r="2752" ht="15.75">
      <c r="G2752" s="5"/>
    </row>
    <row r="2753" ht="15.75">
      <c r="G2753" s="5"/>
    </row>
    <row r="2754" ht="15.75">
      <c r="G2754" s="5"/>
    </row>
    <row r="2755" ht="15.75">
      <c r="G2755" s="5"/>
    </row>
    <row r="2756" ht="15.75">
      <c r="G2756" s="5"/>
    </row>
    <row r="2757" ht="15.75">
      <c r="G2757" s="5"/>
    </row>
    <row r="2758" ht="15.75">
      <c r="G2758" s="5"/>
    </row>
    <row r="2759" ht="15.75">
      <c r="G2759" s="5"/>
    </row>
    <row r="2760" ht="15.75">
      <c r="G2760" s="5"/>
    </row>
    <row r="2761" ht="15.75">
      <c r="G2761" s="5"/>
    </row>
    <row r="2762" ht="15.75">
      <c r="G2762" s="5"/>
    </row>
    <row r="2763" ht="15.75">
      <c r="G2763" s="5"/>
    </row>
    <row r="2764" ht="15.75">
      <c r="G2764" s="5"/>
    </row>
    <row r="2765" ht="15.75">
      <c r="G2765" s="5"/>
    </row>
    <row r="2766" ht="15.75">
      <c r="G2766" s="5"/>
    </row>
    <row r="2767" ht="15.75">
      <c r="G2767" s="5"/>
    </row>
    <row r="2768" ht="15.75">
      <c r="G2768" s="5"/>
    </row>
    <row r="2769" ht="15.75">
      <c r="G2769" s="5"/>
    </row>
    <row r="2770" ht="15.75">
      <c r="G2770" s="5"/>
    </row>
    <row r="2771" ht="15.75">
      <c r="G2771" s="5"/>
    </row>
    <row r="2772" ht="15.75">
      <c r="G2772" s="5"/>
    </row>
    <row r="2773" ht="15.75">
      <c r="G2773" s="5"/>
    </row>
    <row r="2774" ht="15.75">
      <c r="G2774" s="5"/>
    </row>
    <row r="2775" ht="15.75">
      <c r="G2775" s="5"/>
    </row>
    <row r="2776" ht="15.75">
      <c r="G2776" s="5"/>
    </row>
    <row r="2777" ht="15.75">
      <c r="G2777" s="5"/>
    </row>
    <row r="2778" ht="15.75">
      <c r="G2778" s="5"/>
    </row>
    <row r="2779" ht="15.75">
      <c r="G2779" s="5"/>
    </row>
    <row r="2780" ht="15.75">
      <c r="G2780" s="5"/>
    </row>
    <row r="2781" ht="15.75">
      <c r="G2781" s="5"/>
    </row>
    <row r="2782" ht="15.75">
      <c r="G2782" s="5"/>
    </row>
    <row r="2783" ht="15.75">
      <c r="G2783" s="5"/>
    </row>
    <row r="2784" ht="15.75">
      <c r="G2784" s="5"/>
    </row>
    <row r="2785" ht="15.75">
      <c r="G2785" s="5"/>
    </row>
    <row r="2786" ht="15.75">
      <c r="G2786" s="5"/>
    </row>
    <row r="2787" ht="15.75">
      <c r="G2787" s="5"/>
    </row>
    <row r="2788" ht="15.75">
      <c r="G2788" s="5"/>
    </row>
    <row r="2789" ht="15.75">
      <c r="G2789" s="5"/>
    </row>
    <row r="2790" ht="15.75">
      <c r="G2790" s="5"/>
    </row>
    <row r="2791" ht="15.75">
      <c r="G2791" s="5"/>
    </row>
    <row r="2792" ht="15.75">
      <c r="G2792" s="5"/>
    </row>
    <row r="2793" ht="15.75">
      <c r="G2793" s="5"/>
    </row>
    <row r="2794" ht="15.75">
      <c r="G2794" s="5"/>
    </row>
    <row r="2795" ht="15.75">
      <c r="G2795" s="5"/>
    </row>
    <row r="2796" ht="15.75">
      <c r="G2796" s="5"/>
    </row>
    <row r="2797" ht="15.75">
      <c r="G2797" s="5"/>
    </row>
    <row r="2798" ht="15.75">
      <c r="G2798" s="5"/>
    </row>
    <row r="2799" ht="15.75">
      <c r="G2799" s="5"/>
    </row>
    <row r="2800" ht="15.75">
      <c r="G2800" s="5"/>
    </row>
    <row r="2801" ht="15.75">
      <c r="G2801" s="5"/>
    </row>
    <row r="2802" ht="15.75">
      <c r="G2802" s="5"/>
    </row>
    <row r="2803" ht="15.75">
      <c r="G2803" s="5"/>
    </row>
    <row r="2804" ht="15.75">
      <c r="G2804" s="5"/>
    </row>
    <row r="2805" ht="15.75">
      <c r="G2805" s="5"/>
    </row>
    <row r="2806" ht="15.75">
      <c r="G2806" s="5"/>
    </row>
    <row r="2807" ht="15.75">
      <c r="G2807" s="5"/>
    </row>
    <row r="2808" ht="15.75">
      <c r="G2808" s="5"/>
    </row>
    <row r="2809" ht="15.75">
      <c r="G2809" s="5"/>
    </row>
    <row r="2810" ht="15.75">
      <c r="G2810" s="5"/>
    </row>
    <row r="2811" ht="15.75">
      <c r="G2811" s="5"/>
    </row>
    <row r="2812" ht="15.75">
      <c r="G2812" s="5"/>
    </row>
    <row r="2813" ht="15.75">
      <c r="G2813" s="5"/>
    </row>
    <row r="2814" ht="15.75">
      <c r="G2814" s="5"/>
    </row>
    <row r="2815" ht="15.75">
      <c r="G2815" s="5"/>
    </row>
    <row r="2816" ht="15.75">
      <c r="G2816" s="5"/>
    </row>
    <row r="2817" ht="15.75">
      <c r="G2817" s="5"/>
    </row>
    <row r="2818" ht="15.75">
      <c r="G2818" s="5"/>
    </row>
    <row r="2819" ht="15.75">
      <c r="G2819" s="5"/>
    </row>
    <row r="2820" ht="15.75">
      <c r="G2820" s="5"/>
    </row>
    <row r="2821" ht="15.75">
      <c r="G2821" s="5"/>
    </row>
    <row r="2822" ht="15.75">
      <c r="G2822" s="5"/>
    </row>
    <row r="2823" ht="15.75">
      <c r="G2823" s="5"/>
    </row>
    <row r="2824" ht="15.75">
      <c r="G2824" s="5"/>
    </row>
    <row r="2825" ht="15.75">
      <c r="G2825" s="5"/>
    </row>
    <row r="2826" ht="15.75">
      <c r="G2826" s="5"/>
    </row>
    <row r="2827" ht="15.75">
      <c r="G2827" s="5"/>
    </row>
    <row r="2828" ht="15.75">
      <c r="G2828" s="5"/>
    </row>
    <row r="2829" ht="15.75">
      <c r="G2829" s="5"/>
    </row>
    <row r="2830" ht="15.75">
      <c r="G2830" s="5"/>
    </row>
    <row r="2831" ht="15.75">
      <c r="G2831" s="5"/>
    </row>
    <row r="2832" ht="15.75">
      <c r="G2832" s="5"/>
    </row>
    <row r="2833" ht="15.75">
      <c r="G2833" s="5"/>
    </row>
    <row r="2834" ht="15.75">
      <c r="G2834" s="5"/>
    </row>
    <row r="2835" ht="15.75">
      <c r="G2835" s="5"/>
    </row>
    <row r="2836" ht="15.75">
      <c r="G2836" s="5"/>
    </row>
    <row r="2837" ht="15.75">
      <c r="G2837" s="5"/>
    </row>
    <row r="2838" ht="15.75">
      <c r="G2838" s="5"/>
    </row>
    <row r="2839" ht="15.75">
      <c r="G2839" s="5"/>
    </row>
    <row r="2840" ht="15.75">
      <c r="G2840" s="5"/>
    </row>
    <row r="2841" ht="15.75">
      <c r="G2841" s="5"/>
    </row>
    <row r="2842" ht="15.75">
      <c r="G2842" s="5"/>
    </row>
    <row r="2843" ht="15.75">
      <c r="G2843" s="5"/>
    </row>
    <row r="2844" ht="15.75">
      <c r="G2844" s="5"/>
    </row>
    <row r="2845" ht="15.75">
      <c r="G2845" s="5"/>
    </row>
    <row r="2846" ht="15.75">
      <c r="G2846" s="5"/>
    </row>
    <row r="2847" ht="15.75">
      <c r="G2847" s="5"/>
    </row>
    <row r="2848" ht="15.75">
      <c r="G2848" s="5"/>
    </row>
    <row r="2849" ht="15.75">
      <c r="G2849" s="5"/>
    </row>
    <row r="2850" ht="15.75">
      <c r="G2850" s="5"/>
    </row>
    <row r="2851" ht="15.75">
      <c r="G2851" s="5"/>
    </row>
    <row r="2852" ht="15.75">
      <c r="G2852" s="5"/>
    </row>
    <row r="2853" ht="15.75">
      <c r="G2853" s="5"/>
    </row>
    <row r="2854" ht="15.75">
      <c r="G2854" s="5"/>
    </row>
    <row r="2855" ht="15.75">
      <c r="G2855" s="5"/>
    </row>
    <row r="2856" ht="15.75">
      <c r="G2856" s="5"/>
    </row>
    <row r="2857" ht="15.75">
      <c r="G2857" s="5"/>
    </row>
    <row r="2858" ht="15.75">
      <c r="G2858" s="5"/>
    </row>
    <row r="2859" ht="15.75">
      <c r="G2859" s="5"/>
    </row>
    <row r="2860" ht="15.75">
      <c r="G2860" s="5"/>
    </row>
    <row r="2861" ht="15.75">
      <c r="G2861" s="5"/>
    </row>
    <row r="2862" ht="15.75">
      <c r="G2862" s="5"/>
    </row>
    <row r="2863" ht="15.75">
      <c r="G2863" s="5"/>
    </row>
    <row r="2864" ht="15.75">
      <c r="G2864" s="5"/>
    </row>
    <row r="2865" ht="15.75">
      <c r="G2865" s="5"/>
    </row>
    <row r="2866" ht="15.75">
      <c r="G2866" s="5"/>
    </row>
    <row r="2867" ht="15.75">
      <c r="G2867" s="5"/>
    </row>
    <row r="2868" ht="15.75">
      <c r="G2868" s="5"/>
    </row>
    <row r="2869" ht="15.75">
      <c r="G2869" s="5"/>
    </row>
    <row r="2870" ht="15.75">
      <c r="G2870" s="5"/>
    </row>
    <row r="2871" ht="15.75">
      <c r="G2871" s="5"/>
    </row>
    <row r="2872" ht="15.75">
      <c r="G2872" s="5"/>
    </row>
    <row r="2873" ht="15.75">
      <c r="G2873" s="5"/>
    </row>
    <row r="2874" ht="15.75">
      <c r="G2874" s="5"/>
    </row>
    <row r="2875" ht="15.75">
      <c r="G2875" s="5"/>
    </row>
    <row r="2876" ht="15.75">
      <c r="G2876" s="5"/>
    </row>
    <row r="2877" ht="15.75">
      <c r="G2877" s="5"/>
    </row>
    <row r="2878" ht="15.75">
      <c r="G2878" s="5"/>
    </row>
    <row r="2879" ht="15.75">
      <c r="G2879" s="5"/>
    </row>
    <row r="2880" ht="15.75">
      <c r="G2880" s="5"/>
    </row>
    <row r="2881" ht="15.75">
      <c r="G2881" s="5"/>
    </row>
    <row r="2882" ht="15.75">
      <c r="G2882" s="5"/>
    </row>
    <row r="2883" ht="15.75">
      <c r="G2883" s="5"/>
    </row>
    <row r="2884" ht="15.75">
      <c r="G2884" s="5"/>
    </row>
    <row r="2885" ht="15.75">
      <c r="G2885" s="5"/>
    </row>
    <row r="2886" ht="15.75">
      <c r="G2886" s="5"/>
    </row>
    <row r="2887" ht="15.75">
      <c r="G2887" s="5"/>
    </row>
    <row r="2888" ht="15.75">
      <c r="G2888" s="5"/>
    </row>
    <row r="2889" ht="15.75">
      <c r="G2889" s="5"/>
    </row>
    <row r="2890" ht="15.75">
      <c r="G2890" s="5"/>
    </row>
    <row r="2891" ht="15.75">
      <c r="G2891" s="5"/>
    </row>
    <row r="2892" ht="15.75">
      <c r="G2892" s="5"/>
    </row>
    <row r="2893" ht="15.75">
      <c r="G2893" s="5"/>
    </row>
    <row r="2894" ht="15.75">
      <c r="G2894" s="5"/>
    </row>
    <row r="2895" ht="15.75">
      <c r="G2895" s="5"/>
    </row>
    <row r="2896" ht="15.75">
      <c r="G2896" s="5"/>
    </row>
    <row r="2897" ht="15.75">
      <c r="G2897" s="5"/>
    </row>
    <row r="2898" ht="15.75">
      <c r="G2898" s="5"/>
    </row>
    <row r="2899" ht="15.75">
      <c r="G2899" s="5"/>
    </row>
    <row r="2900" ht="15.75">
      <c r="G2900" s="5"/>
    </row>
    <row r="2901" ht="15.75">
      <c r="G2901" s="5"/>
    </row>
    <row r="2902" ht="15.75">
      <c r="G2902" s="5"/>
    </row>
    <row r="2903" ht="15.75">
      <c r="G2903" s="5"/>
    </row>
    <row r="2904" ht="15.75">
      <c r="G2904" s="5"/>
    </row>
    <row r="2905" ht="15.75">
      <c r="G2905" s="5"/>
    </row>
    <row r="2906" ht="15.75">
      <c r="G2906" s="5"/>
    </row>
    <row r="2907" ht="15.75">
      <c r="G2907" s="5"/>
    </row>
    <row r="2908" ht="15.75">
      <c r="G2908" s="5"/>
    </row>
    <row r="2909" ht="15.75">
      <c r="G2909" s="5"/>
    </row>
    <row r="2910" ht="15.75">
      <c r="G2910" s="5"/>
    </row>
    <row r="2911" ht="15.75">
      <c r="G2911" s="5"/>
    </row>
    <row r="2912" ht="15.75">
      <c r="G2912" s="5"/>
    </row>
    <row r="2913" ht="15.75">
      <c r="G2913" s="5"/>
    </row>
    <row r="2914" ht="15.75">
      <c r="G2914" s="5"/>
    </row>
    <row r="2915" ht="15.75">
      <c r="G2915" s="5"/>
    </row>
    <row r="2916" ht="15.75">
      <c r="G2916" s="5"/>
    </row>
    <row r="2917" ht="15.75">
      <c r="G2917" s="5"/>
    </row>
    <row r="2918" ht="15.75">
      <c r="G2918" s="5"/>
    </row>
    <row r="2919" ht="15.75">
      <c r="G2919" s="5"/>
    </row>
    <row r="2920" ht="15.75">
      <c r="G2920" s="5"/>
    </row>
    <row r="2921" ht="15.75">
      <c r="G2921" s="5"/>
    </row>
    <row r="2922" ht="15.75">
      <c r="G2922" s="5"/>
    </row>
    <row r="2923" ht="15.75">
      <c r="G2923" s="5"/>
    </row>
    <row r="2924" ht="15.75">
      <c r="G2924" s="5"/>
    </row>
    <row r="2925" ht="15.75">
      <c r="G2925" s="5"/>
    </row>
    <row r="2926" ht="15.75">
      <c r="G2926" s="5"/>
    </row>
    <row r="2927" ht="15.75">
      <c r="G2927" s="5"/>
    </row>
    <row r="2928" ht="15.75">
      <c r="G2928" s="5"/>
    </row>
    <row r="2929" ht="15.75">
      <c r="G2929" s="5"/>
    </row>
    <row r="2930" ht="15.75">
      <c r="G2930" s="5"/>
    </row>
    <row r="2931" ht="15.75">
      <c r="G2931" s="5"/>
    </row>
    <row r="2932" ht="15.75">
      <c r="G2932" s="5"/>
    </row>
    <row r="2933" ht="15.75">
      <c r="G2933" s="5"/>
    </row>
    <row r="2934" ht="15.75">
      <c r="G2934" s="5"/>
    </row>
    <row r="2935" ht="15.75">
      <c r="G2935" s="5"/>
    </row>
    <row r="2936" ht="15.75">
      <c r="G2936" s="5"/>
    </row>
    <row r="2937" ht="15.75">
      <c r="G2937" s="5"/>
    </row>
    <row r="2938" ht="15.75">
      <c r="G2938" s="5"/>
    </row>
    <row r="2939" ht="15.75">
      <c r="G2939" s="5"/>
    </row>
    <row r="2940" ht="15.75">
      <c r="G2940" s="5"/>
    </row>
    <row r="2941" ht="15.75">
      <c r="G2941" s="5"/>
    </row>
    <row r="2942" ht="15.75">
      <c r="G2942" s="5"/>
    </row>
    <row r="2943" ht="15.75">
      <c r="G2943" s="5"/>
    </row>
    <row r="2944" ht="15.75">
      <c r="G2944" s="5"/>
    </row>
    <row r="2945" ht="15.75">
      <c r="G2945" s="5"/>
    </row>
    <row r="2946" ht="15.75">
      <c r="G2946" s="5"/>
    </row>
    <row r="2947" ht="15.75">
      <c r="G2947" s="5"/>
    </row>
    <row r="2948" ht="15.75">
      <c r="G2948" s="5"/>
    </row>
    <row r="2949" ht="15.75">
      <c r="G2949" s="5"/>
    </row>
    <row r="2950" ht="15.75">
      <c r="G2950" s="5"/>
    </row>
    <row r="2951" ht="15.75">
      <c r="G2951" s="5"/>
    </row>
    <row r="2952" ht="15.75">
      <c r="G2952" s="5"/>
    </row>
    <row r="2953" ht="15.75">
      <c r="G2953" s="5"/>
    </row>
    <row r="2954" ht="15.75">
      <c r="G2954" s="5"/>
    </row>
    <row r="2955" ht="15.75">
      <c r="G2955" s="5"/>
    </row>
    <row r="2956" ht="15.75">
      <c r="G2956" s="5"/>
    </row>
    <row r="2957" ht="15.75">
      <c r="G2957" s="5"/>
    </row>
    <row r="2958" ht="15.75">
      <c r="G2958" s="5"/>
    </row>
    <row r="2959" ht="15.75">
      <c r="G2959" s="5"/>
    </row>
    <row r="2960" ht="15.75">
      <c r="G2960" s="5"/>
    </row>
    <row r="2961" ht="15.75">
      <c r="G2961" s="5"/>
    </row>
    <row r="2962" ht="15.75">
      <c r="G2962" s="5"/>
    </row>
    <row r="2963" ht="15.75">
      <c r="G2963" s="5"/>
    </row>
    <row r="2964" ht="15.75">
      <c r="G2964" s="5"/>
    </row>
    <row r="2965" ht="15.75">
      <c r="G2965" s="5"/>
    </row>
    <row r="2966" ht="15.75">
      <c r="G2966" s="5"/>
    </row>
    <row r="2967" ht="15.75">
      <c r="G2967" s="5"/>
    </row>
    <row r="2968" ht="15.75">
      <c r="G2968" s="5"/>
    </row>
    <row r="2969" ht="15.75">
      <c r="G2969" s="5"/>
    </row>
    <row r="2970" ht="15.75">
      <c r="G2970" s="5"/>
    </row>
    <row r="2971" ht="15.75">
      <c r="G2971" s="5"/>
    </row>
    <row r="2972" ht="15.75">
      <c r="G2972" s="5"/>
    </row>
    <row r="2973" ht="15.75">
      <c r="G2973" s="5"/>
    </row>
    <row r="2974" ht="15.75">
      <c r="G2974" s="5"/>
    </row>
    <row r="2975" ht="15.75">
      <c r="G2975" s="5"/>
    </row>
    <row r="2976" ht="15.75">
      <c r="G2976" s="5"/>
    </row>
    <row r="2977" ht="15.75">
      <c r="G2977" s="5"/>
    </row>
    <row r="2978" ht="15.75">
      <c r="G2978" s="5"/>
    </row>
    <row r="2979" ht="15.75">
      <c r="G2979" s="5"/>
    </row>
    <row r="2980" ht="15.75">
      <c r="G2980" s="5"/>
    </row>
    <row r="2981" ht="15.75">
      <c r="G2981" s="5"/>
    </row>
    <row r="2982" ht="15.75">
      <c r="G2982" s="5"/>
    </row>
    <row r="2983" ht="15.75">
      <c r="G2983" s="5"/>
    </row>
    <row r="2984" ht="15.75">
      <c r="G2984" s="5"/>
    </row>
    <row r="2985" ht="15.75">
      <c r="G2985" s="5"/>
    </row>
    <row r="2986" ht="15.75">
      <c r="G2986" s="5"/>
    </row>
    <row r="2987" ht="15.75">
      <c r="G2987" s="5"/>
    </row>
    <row r="2988" ht="15.75">
      <c r="G2988" s="5"/>
    </row>
    <row r="2989" ht="15.75">
      <c r="G2989" s="5"/>
    </row>
    <row r="2990" ht="15.75">
      <c r="G2990" s="5"/>
    </row>
    <row r="2991" ht="15.75">
      <c r="G2991" s="5"/>
    </row>
    <row r="2992" ht="15.75">
      <c r="G2992" s="5"/>
    </row>
    <row r="2993" ht="15.75">
      <c r="G2993" s="5"/>
    </row>
    <row r="2994" ht="15.75">
      <c r="G2994" s="5"/>
    </row>
    <row r="2995" ht="15.75">
      <c r="G2995" s="5"/>
    </row>
    <row r="2996" ht="15.75">
      <c r="G2996" s="5"/>
    </row>
    <row r="2997" ht="15.75">
      <c r="G2997" s="5"/>
    </row>
    <row r="2998" ht="15.75">
      <c r="G2998" s="5"/>
    </row>
    <row r="2999" ht="15.75">
      <c r="G2999" s="5"/>
    </row>
    <row r="3000" ht="15.75">
      <c r="G3000" s="5"/>
    </row>
    <row r="3001" ht="15.75">
      <c r="G3001" s="5"/>
    </row>
    <row r="3002" ht="15.75">
      <c r="G3002" s="5"/>
    </row>
    <row r="3003" ht="15.75">
      <c r="G3003" s="5"/>
    </row>
    <row r="3004" ht="15.75">
      <c r="G3004" s="5"/>
    </row>
    <row r="3005" ht="15.75">
      <c r="G3005" s="5"/>
    </row>
    <row r="3006" ht="15.75">
      <c r="G3006" s="5"/>
    </row>
    <row r="3007" ht="15.75">
      <c r="G3007" s="5"/>
    </row>
    <row r="3008" ht="15.75">
      <c r="G3008" s="5"/>
    </row>
    <row r="3009" ht="15.75">
      <c r="G3009" s="5"/>
    </row>
    <row r="3010" ht="15.75">
      <c r="G3010" s="5"/>
    </row>
    <row r="3011" ht="15.75">
      <c r="G3011" s="5"/>
    </row>
    <row r="3012" ht="15.75">
      <c r="G3012" s="5"/>
    </row>
    <row r="3013" ht="15.75">
      <c r="G3013" s="5"/>
    </row>
    <row r="3014" ht="15.75">
      <c r="G3014" s="5"/>
    </row>
    <row r="3015" ht="15.75">
      <c r="G3015" s="5"/>
    </row>
    <row r="3016" ht="15.75">
      <c r="G3016" s="5"/>
    </row>
    <row r="3017" ht="15.75">
      <c r="G3017" s="5"/>
    </row>
    <row r="3018" ht="15.75">
      <c r="G3018" s="5"/>
    </row>
    <row r="3019" ht="15.75">
      <c r="G3019" s="5"/>
    </row>
    <row r="3020" ht="15.75">
      <c r="G3020" s="5"/>
    </row>
    <row r="3021" ht="15.75">
      <c r="G3021" s="5"/>
    </row>
    <row r="3022" ht="15.75">
      <c r="G3022" s="5"/>
    </row>
    <row r="3023" ht="15.75">
      <c r="G3023" s="5"/>
    </row>
    <row r="3024" ht="15.75">
      <c r="G3024" s="5"/>
    </row>
    <row r="3025" ht="15.75">
      <c r="G3025" s="5"/>
    </row>
    <row r="3026" ht="15.75">
      <c r="G3026" s="5"/>
    </row>
    <row r="3027" ht="15.75">
      <c r="G3027" s="5"/>
    </row>
    <row r="3028" ht="15.75">
      <c r="G3028" s="5"/>
    </row>
    <row r="3029" ht="15.75">
      <c r="G3029" s="5"/>
    </row>
    <row r="3030" ht="15.75">
      <c r="G3030" s="5"/>
    </row>
    <row r="3031" ht="15.75">
      <c r="G3031" s="5"/>
    </row>
    <row r="3032" ht="15.75">
      <c r="G3032" s="5"/>
    </row>
    <row r="3033" ht="15.75">
      <c r="G3033" s="5"/>
    </row>
    <row r="3034" ht="15.75">
      <c r="G3034" s="5"/>
    </row>
    <row r="3035" ht="15.75">
      <c r="G3035" s="5"/>
    </row>
    <row r="3036" ht="15.75">
      <c r="G3036" s="5"/>
    </row>
    <row r="3037" ht="15.75">
      <c r="G3037" s="5"/>
    </row>
    <row r="3038" ht="15.75">
      <c r="G3038" s="5"/>
    </row>
    <row r="3039" ht="15.75">
      <c r="G3039" s="5"/>
    </row>
    <row r="3040" ht="15.75">
      <c r="G3040" s="5"/>
    </row>
    <row r="3041" ht="15.75">
      <c r="G3041" s="5"/>
    </row>
    <row r="3042" ht="15.75">
      <c r="G3042" s="5"/>
    </row>
    <row r="3043" ht="15.75">
      <c r="G3043" s="5"/>
    </row>
    <row r="3044" ht="15.75">
      <c r="G3044" s="5"/>
    </row>
    <row r="3045" ht="15.75">
      <c r="G3045" s="5"/>
    </row>
    <row r="3046" ht="15.75">
      <c r="G3046" s="5"/>
    </row>
    <row r="3047" ht="15.75">
      <c r="G3047" s="5"/>
    </row>
    <row r="3048" ht="15.75">
      <c r="G3048" s="5"/>
    </row>
    <row r="3049" ht="15.75">
      <c r="G3049" s="5"/>
    </row>
    <row r="3050" ht="15.75">
      <c r="G3050" s="5"/>
    </row>
    <row r="3051" ht="15.75">
      <c r="G3051" s="5"/>
    </row>
    <row r="3052" ht="15.75">
      <c r="G3052" s="5"/>
    </row>
    <row r="3053" ht="15.75">
      <c r="G3053" s="5"/>
    </row>
    <row r="3054" ht="15.75">
      <c r="G3054" s="5"/>
    </row>
    <row r="3055" ht="15.75">
      <c r="G3055" s="5"/>
    </row>
    <row r="3056" ht="15.75">
      <c r="G3056" s="5"/>
    </row>
    <row r="3057" ht="15.75">
      <c r="G3057" s="5"/>
    </row>
    <row r="3058" ht="15.75">
      <c r="G3058" s="5"/>
    </row>
    <row r="3059" ht="15.75">
      <c r="G3059" s="5"/>
    </row>
    <row r="3060" ht="15.75">
      <c r="G3060" s="5"/>
    </row>
    <row r="3061" ht="15.75">
      <c r="G3061" s="5"/>
    </row>
    <row r="3062" ht="15.75">
      <c r="G3062" s="5"/>
    </row>
    <row r="3063" ht="15.75">
      <c r="G3063" s="5"/>
    </row>
    <row r="3064" ht="15.75">
      <c r="G3064" s="5"/>
    </row>
    <row r="3065" ht="15.75">
      <c r="G3065" s="5"/>
    </row>
    <row r="3066" ht="15.75">
      <c r="G3066" s="5"/>
    </row>
    <row r="3067" ht="15.75">
      <c r="G3067" s="5"/>
    </row>
    <row r="3068" ht="15.75">
      <c r="G3068" s="5"/>
    </row>
    <row r="3069" ht="15.75">
      <c r="G3069" s="5"/>
    </row>
    <row r="3070" ht="15.75">
      <c r="G3070" s="5"/>
    </row>
    <row r="3071" ht="15.75">
      <c r="G3071" s="5"/>
    </row>
    <row r="3072" ht="15.75">
      <c r="G3072" s="5"/>
    </row>
    <row r="3073" ht="15.75">
      <c r="G3073" s="5"/>
    </row>
    <row r="3074" ht="15.75">
      <c r="G3074" s="5"/>
    </row>
    <row r="3075" ht="15.75">
      <c r="G3075" s="5"/>
    </row>
    <row r="3076" ht="15.75">
      <c r="G3076" s="5"/>
    </row>
    <row r="3077" ht="15.75">
      <c r="G3077" s="5"/>
    </row>
    <row r="3078" ht="15.75">
      <c r="G3078" s="5"/>
    </row>
    <row r="3079" ht="15.75">
      <c r="G3079" s="5"/>
    </row>
    <row r="3080" ht="15.75">
      <c r="G3080" s="5"/>
    </row>
    <row r="3081" ht="15.75">
      <c r="G3081" s="5"/>
    </row>
    <row r="3082" ht="15.75">
      <c r="G3082" s="5"/>
    </row>
    <row r="3083" ht="15.75">
      <c r="G3083" s="5"/>
    </row>
    <row r="3084" ht="15.75">
      <c r="G3084" s="5"/>
    </row>
    <row r="3085" ht="15.75">
      <c r="G3085" s="5"/>
    </row>
    <row r="3086" ht="15.75">
      <c r="G3086" s="5"/>
    </row>
    <row r="3087" ht="15.75">
      <c r="G3087" s="5"/>
    </row>
    <row r="3088" ht="15.75">
      <c r="G3088" s="5"/>
    </row>
    <row r="3089" ht="15.75">
      <c r="G3089" s="5"/>
    </row>
    <row r="3090" ht="15.75">
      <c r="G3090" s="5"/>
    </row>
    <row r="3091" ht="15.75">
      <c r="G3091" s="5"/>
    </row>
    <row r="3092" ht="15.75">
      <c r="G3092" s="5"/>
    </row>
    <row r="3093" ht="15.75">
      <c r="G3093" s="5"/>
    </row>
    <row r="3094" ht="15.75">
      <c r="G3094" s="5"/>
    </row>
    <row r="3095" ht="15.75">
      <c r="G3095" s="5"/>
    </row>
    <row r="3096" ht="15.75">
      <c r="G3096" s="5"/>
    </row>
    <row r="3097" ht="15.75">
      <c r="G3097" s="5"/>
    </row>
    <row r="3098" ht="15.75">
      <c r="G3098" s="5"/>
    </row>
    <row r="3099" ht="15.75">
      <c r="G3099" s="5"/>
    </row>
    <row r="3100" ht="15.75">
      <c r="G3100" s="5"/>
    </row>
    <row r="3101" ht="15.75">
      <c r="G3101" s="5"/>
    </row>
    <row r="3102" ht="15.75">
      <c r="G3102" s="5"/>
    </row>
    <row r="3103" ht="15.75">
      <c r="G3103" s="5"/>
    </row>
    <row r="3104" ht="15.75">
      <c r="G3104" s="5"/>
    </row>
    <row r="3105" ht="15.75">
      <c r="G3105" s="5"/>
    </row>
    <row r="3106" ht="15.75">
      <c r="G3106" s="5"/>
    </row>
    <row r="3107" ht="15.75">
      <c r="G3107" s="5"/>
    </row>
    <row r="3108" ht="15.75">
      <c r="G3108" s="5"/>
    </row>
    <row r="3109" ht="15.75">
      <c r="G3109" s="5"/>
    </row>
    <row r="3110" ht="15.75">
      <c r="G3110" s="5"/>
    </row>
    <row r="3111" ht="15.75">
      <c r="G3111" s="5"/>
    </row>
    <row r="3112" ht="15.75">
      <c r="G3112" s="5"/>
    </row>
    <row r="3113" ht="15.75">
      <c r="G3113" s="5"/>
    </row>
    <row r="3114" ht="15.75">
      <c r="G3114" s="5"/>
    </row>
    <row r="3115" ht="15.75">
      <c r="G3115" s="5"/>
    </row>
    <row r="3116" ht="15.75">
      <c r="G3116" s="5"/>
    </row>
    <row r="3117" ht="15.75">
      <c r="G3117" s="5"/>
    </row>
    <row r="3118" ht="15.75">
      <c r="G3118" s="5"/>
    </row>
    <row r="3119" ht="15.75">
      <c r="G3119" s="5"/>
    </row>
    <row r="3120" ht="15.75">
      <c r="G3120" s="5"/>
    </row>
    <row r="3121" ht="15.75">
      <c r="G3121" s="5"/>
    </row>
    <row r="3122" ht="15.75">
      <c r="G3122" s="5"/>
    </row>
    <row r="3123" ht="15.75">
      <c r="G3123" s="5"/>
    </row>
    <row r="3124" ht="15.75">
      <c r="G3124" s="5"/>
    </row>
    <row r="3125" ht="15.75">
      <c r="G3125" s="5"/>
    </row>
    <row r="3126" ht="15.75">
      <c r="G3126" s="5"/>
    </row>
    <row r="3127" ht="15.75">
      <c r="G3127" s="5"/>
    </row>
    <row r="3128" ht="15.75">
      <c r="G3128" s="5"/>
    </row>
    <row r="3129" ht="15.75">
      <c r="G3129" s="5"/>
    </row>
    <row r="3130" ht="15.75">
      <c r="G3130" s="5"/>
    </row>
    <row r="3131" ht="15.75">
      <c r="G3131" s="5"/>
    </row>
    <row r="3132" ht="15.75">
      <c r="G3132" s="5"/>
    </row>
    <row r="3133" ht="15.75">
      <c r="G3133" s="5"/>
    </row>
    <row r="3134" ht="15.75">
      <c r="G3134" s="5"/>
    </row>
    <row r="3135" ht="15.75">
      <c r="G3135" s="5"/>
    </row>
    <row r="3136" ht="15.75">
      <c r="G3136" s="5"/>
    </row>
    <row r="3137" ht="15.75">
      <c r="G3137" s="5"/>
    </row>
    <row r="3138" ht="15.75">
      <c r="G3138" s="5"/>
    </row>
    <row r="3139" ht="15.75">
      <c r="G3139" s="5"/>
    </row>
    <row r="3140" ht="15.75">
      <c r="G3140" s="5"/>
    </row>
    <row r="3141" ht="15.75">
      <c r="G3141" s="5"/>
    </row>
    <row r="3142" ht="15.75">
      <c r="G3142" s="5"/>
    </row>
    <row r="3143" ht="15.75">
      <c r="G3143" s="5"/>
    </row>
    <row r="3144" ht="15.75">
      <c r="G3144" s="5"/>
    </row>
    <row r="3145" ht="15.75">
      <c r="G3145" s="5"/>
    </row>
    <row r="3146" ht="15.75">
      <c r="G3146" s="5"/>
    </row>
    <row r="3147" ht="15.75">
      <c r="G3147" s="5"/>
    </row>
    <row r="3148" ht="15.75">
      <c r="G3148" s="5"/>
    </row>
    <row r="3149" ht="15.75">
      <c r="G3149" s="5"/>
    </row>
    <row r="3150" ht="15.75">
      <c r="G3150" s="5"/>
    </row>
    <row r="3151" ht="15.75">
      <c r="G3151" s="5"/>
    </row>
    <row r="3152" ht="15.75">
      <c r="G3152" s="5"/>
    </row>
    <row r="3153" ht="15.75">
      <c r="G3153" s="5"/>
    </row>
    <row r="3154" ht="15.75">
      <c r="G3154" s="5"/>
    </row>
    <row r="3155" ht="15.75">
      <c r="G3155" s="5"/>
    </row>
    <row r="3156" ht="15.75">
      <c r="G3156" s="5"/>
    </row>
    <row r="3157" ht="15.75">
      <c r="G3157" s="5"/>
    </row>
    <row r="3158" ht="15.75">
      <c r="G3158" s="5"/>
    </row>
    <row r="3159" ht="15.75">
      <c r="G3159" s="5"/>
    </row>
    <row r="3160" ht="15.75">
      <c r="G3160" s="5"/>
    </row>
    <row r="3161" ht="15.75">
      <c r="G3161" s="5"/>
    </row>
    <row r="3162" ht="15.75">
      <c r="G3162" s="5"/>
    </row>
    <row r="3163" ht="15.75">
      <c r="G3163" s="5"/>
    </row>
    <row r="3164" ht="15.75">
      <c r="G3164" s="5"/>
    </row>
    <row r="3165" ht="15.75">
      <c r="G3165" s="5"/>
    </row>
    <row r="3166" ht="15.75">
      <c r="G3166" s="5"/>
    </row>
    <row r="3167" ht="15.75">
      <c r="G3167" s="5"/>
    </row>
    <row r="3168" ht="15.75">
      <c r="G3168" s="5"/>
    </row>
    <row r="3169" ht="15.75">
      <c r="G3169" s="5"/>
    </row>
    <row r="3170" ht="15.75">
      <c r="G3170" s="5"/>
    </row>
    <row r="3171" ht="15.75">
      <c r="G3171" s="5"/>
    </row>
    <row r="3172" ht="15.75">
      <c r="G3172" s="5"/>
    </row>
    <row r="3173" ht="15.75">
      <c r="G3173" s="5"/>
    </row>
    <row r="3174" ht="15.75">
      <c r="G3174" s="5"/>
    </row>
    <row r="3175" ht="15.75">
      <c r="G3175" s="5"/>
    </row>
    <row r="3176" ht="15.75">
      <c r="G3176" s="5"/>
    </row>
    <row r="3177" ht="15.75">
      <c r="G3177" s="5"/>
    </row>
    <row r="3178" ht="15.75">
      <c r="G3178" s="5"/>
    </row>
    <row r="3179" ht="15.75">
      <c r="G3179" s="5"/>
    </row>
    <row r="3180" ht="15.75">
      <c r="G3180" s="5"/>
    </row>
    <row r="3181" ht="15.75">
      <c r="G3181" s="5"/>
    </row>
    <row r="3182" ht="15.75">
      <c r="G3182" s="5"/>
    </row>
    <row r="3183" ht="15.75">
      <c r="G3183" s="5"/>
    </row>
    <row r="3184" ht="15.75">
      <c r="G3184" s="5"/>
    </row>
    <row r="3185" ht="15.75">
      <c r="G3185" s="5"/>
    </row>
    <row r="3186" ht="15.75">
      <c r="G3186" s="5"/>
    </row>
    <row r="3187" ht="15.75">
      <c r="G3187" s="5"/>
    </row>
    <row r="3188" ht="15.75">
      <c r="G3188" s="5"/>
    </row>
    <row r="3189" ht="15.75">
      <c r="G3189" s="5"/>
    </row>
    <row r="3190" ht="15.75">
      <c r="G3190" s="5"/>
    </row>
    <row r="3191" ht="15.75">
      <c r="G3191" s="5"/>
    </row>
    <row r="3192" ht="15.75">
      <c r="G3192" s="5"/>
    </row>
    <row r="3193" ht="15.75">
      <c r="G3193" s="5"/>
    </row>
    <row r="3194" ht="15.75">
      <c r="G3194" s="5"/>
    </row>
    <row r="3195" ht="15.75">
      <c r="G3195" s="5"/>
    </row>
    <row r="3196" ht="15.75">
      <c r="G3196" s="5"/>
    </row>
    <row r="3197" ht="15.75">
      <c r="G3197" s="5"/>
    </row>
    <row r="3198" ht="15.75">
      <c r="G3198" s="5"/>
    </row>
    <row r="3199" ht="15.75">
      <c r="G3199" s="5"/>
    </row>
    <row r="3200" ht="15.75">
      <c r="G3200" s="5"/>
    </row>
    <row r="3201" ht="15.75">
      <c r="G3201" s="5"/>
    </row>
    <row r="3202" ht="15.75">
      <c r="G3202" s="5"/>
    </row>
    <row r="3203" ht="15.75">
      <c r="G3203" s="5"/>
    </row>
    <row r="3204" ht="15.75">
      <c r="G3204" s="5"/>
    </row>
    <row r="3205" ht="15.75">
      <c r="G3205" s="5"/>
    </row>
    <row r="3206" ht="15.75">
      <c r="G3206" s="5"/>
    </row>
    <row r="3207" ht="15.75">
      <c r="G3207" s="5"/>
    </row>
    <row r="3208" ht="15.75">
      <c r="G3208" s="5"/>
    </row>
    <row r="3209" ht="15.75">
      <c r="G3209" s="5"/>
    </row>
    <row r="3210" ht="15.75">
      <c r="G3210" s="5"/>
    </row>
    <row r="3211" ht="15.75">
      <c r="G3211" s="5"/>
    </row>
    <row r="3212" ht="15.75">
      <c r="G3212" s="5"/>
    </row>
    <row r="3213" ht="15.75">
      <c r="G3213" s="5"/>
    </row>
    <row r="3214" ht="15.75">
      <c r="G3214" s="5"/>
    </row>
    <row r="3215" ht="15.75">
      <c r="G3215" s="5"/>
    </row>
    <row r="3216" ht="15.75">
      <c r="G3216" s="5"/>
    </row>
    <row r="3217" ht="15.75">
      <c r="G3217" s="5"/>
    </row>
    <row r="3218" ht="15.75">
      <c r="G3218" s="5"/>
    </row>
    <row r="3219" ht="15.75">
      <c r="G3219" s="5"/>
    </row>
    <row r="3220" ht="15.75">
      <c r="G3220" s="5"/>
    </row>
    <row r="3221" ht="15.75">
      <c r="G3221" s="5"/>
    </row>
    <row r="3222" ht="15.75">
      <c r="G3222" s="5"/>
    </row>
    <row r="3223" ht="15.75">
      <c r="G3223" s="5"/>
    </row>
    <row r="3224" ht="15.75">
      <c r="G3224" s="5"/>
    </row>
    <row r="3225" ht="15.75">
      <c r="G3225" s="5"/>
    </row>
    <row r="3226" ht="15.75">
      <c r="G3226" s="5"/>
    </row>
    <row r="3227" ht="15.75">
      <c r="G3227" s="5"/>
    </row>
    <row r="3228" ht="15.75">
      <c r="G3228" s="5"/>
    </row>
    <row r="3229" ht="15.75">
      <c r="G3229" s="5"/>
    </row>
    <row r="3230" ht="15.75">
      <c r="G3230" s="5"/>
    </row>
    <row r="3231" ht="15.75">
      <c r="G3231" s="5"/>
    </row>
    <row r="3232" ht="15.75">
      <c r="G3232" s="5"/>
    </row>
    <row r="3233" ht="15.75">
      <c r="G3233" s="5"/>
    </row>
    <row r="3234" ht="15.75">
      <c r="G3234" s="5"/>
    </row>
    <row r="3235" ht="15.75">
      <c r="G3235" s="5"/>
    </row>
    <row r="3236" ht="15.75">
      <c r="G3236" s="5"/>
    </row>
    <row r="3237" ht="15.75">
      <c r="G3237" s="5"/>
    </row>
    <row r="3238" ht="15.75">
      <c r="G3238" s="5"/>
    </row>
    <row r="3239" ht="15.75">
      <c r="G3239" s="5"/>
    </row>
    <row r="3240" ht="15.75">
      <c r="G3240" s="5"/>
    </row>
    <row r="3241" ht="15.75">
      <c r="G3241" s="5"/>
    </row>
    <row r="3242" ht="15.75">
      <c r="G3242" s="5"/>
    </row>
    <row r="3243" ht="15.75">
      <c r="G3243" s="5"/>
    </row>
    <row r="3244" ht="15.75">
      <c r="G3244" s="5"/>
    </row>
    <row r="3245" ht="15.75">
      <c r="G3245" s="5"/>
    </row>
    <row r="3246" ht="15.75">
      <c r="G3246" s="5"/>
    </row>
    <row r="3247" ht="15.75">
      <c r="G3247" s="5"/>
    </row>
    <row r="3248" ht="15.75">
      <c r="G3248" s="5"/>
    </row>
    <row r="3249" ht="15.75">
      <c r="G3249" s="5"/>
    </row>
    <row r="3250" ht="15.75">
      <c r="G3250" s="5"/>
    </row>
    <row r="3251" ht="15.75">
      <c r="G3251" s="5"/>
    </row>
    <row r="3252" ht="15.75">
      <c r="G3252" s="5"/>
    </row>
    <row r="3253" ht="15.75">
      <c r="G3253" s="5"/>
    </row>
    <row r="3254" ht="15.75">
      <c r="G3254" s="5"/>
    </row>
    <row r="3255" ht="15.75">
      <c r="G3255" s="5"/>
    </row>
    <row r="3256" ht="15.75">
      <c r="G3256" s="5"/>
    </row>
    <row r="3257" ht="15.75">
      <c r="G3257" s="5"/>
    </row>
    <row r="3258" ht="15.75">
      <c r="G3258" s="5"/>
    </row>
    <row r="3259" ht="15.75">
      <c r="G3259" s="5"/>
    </row>
    <row r="3260" ht="15.75">
      <c r="G3260" s="5"/>
    </row>
    <row r="3261" ht="15.75">
      <c r="G3261" s="5"/>
    </row>
    <row r="3262" ht="15.75">
      <c r="G3262" s="5"/>
    </row>
    <row r="3263" ht="15.75">
      <c r="G3263" s="5"/>
    </row>
    <row r="3264" ht="15.75">
      <c r="G3264" s="5"/>
    </row>
    <row r="3265" ht="15.75">
      <c r="G3265" s="5"/>
    </row>
    <row r="3266" ht="15.75">
      <c r="G3266" s="5"/>
    </row>
    <row r="3267" ht="15.75">
      <c r="G3267" s="5"/>
    </row>
    <row r="3268" ht="15.75">
      <c r="G3268" s="5"/>
    </row>
    <row r="3269" ht="15.75">
      <c r="G3269" s="5"/>
    </row>
    <row r="3270" ht="15.75">
      <c r="G3270" s="5"/>
    </row>
    <row r="3271" ht="15.75">
      <c r="G3271" s="5"/>
    </row>
    <row r="3272" ht="15.75">
      <c r="G3272" s="5"/>
    </row>
    <row r="3273" ht="15.75">
      <c r="G3273" s="5"/>
    </row>
    <row r="3274" ht="15.75">
      <c r="G3274" s="5"/>
    </row>
    <row r="3275" ht="15.75">
      <c r="G3275" s="5"/>
    </row>
    <row r="3276" ht="15.75">
      <c r="G3276" s="5"/>
    </row>
    <row r="3277" ht="15.75">
      <c r="G3277" s="5"/>
    </row>
    <row r="3278" ht="15.75">
      <c r="G3278" s="5"/>
    </row>
    <row r="3279" ht="15.75">
      <c r="G3279" s="5"/>
    </row>
    <row r="3280" ht="15.75">
      <c r="G3280" s="5"/>
    </row>
    <row r="3281" ht="15.75">
      <c r="G3281" s="5"/>
    </row>
    <row r="3282" ht="15.75">
      <c r="G3282" s="5"/>
    </row>
    <row r="3283" ht="15.75">
      <c r="G3283" s="5"/>
    </row>
    <row r="3284" ht="15.75">
      <c r="G3284" s="5"/>
    </row>
    <row r="3285" ht="15.75">
      <c r="G3285" s="5"/>
    </row>
    <row r="3286" ht="15.75">
      <c r="G3286" s="5"/>
    </row>
    <row r="3287" ht="15.75">
      <c r="G3287" s="5"/>
    </row>
    <row r="3288" ht="15.75">
      <c r="G3288" s="5"/>
    </row>
    <row r="3289" ht="15.75">
      <c r="G3289" s="5"/>
    </row>
    <row r="3290" ht="15.75">
      <c r="G3290" s="5"/>
    </row>
    <row r="3291" ht="15.75">
      <c r="G3291" s="5"/>
    </row>
    <row r="3292" ht="15.75">
      <c r="G3292" s="5"/>
    </row>
    <row r="3293" ht="15.75">
      <c r="G3293" s="5"/>
    </row>
    <row r="3294" ht="15.75">
      <c r="G3294" s="5"/>
    </row>
    <row r="3295" ht="15.75">
      <c r="G3295" s="5"/>
    </row>
    <row r="3296" ht="15.75">
      <c r="G3296" s="5"/>
    </row>
    <row r="3297" ht="15.75">
      <c r="G3297" s="5"/>
    </row>
    <row r="3298" ht="15.75">
      <c r="G3298" s="5"/>
    </row>
    <row r="3299" ht="15.75">
      <c r="G3299" s="5"/>
    </row>
    <row r="3300" ht="15.75">
      <c r="G3300" s="5"/>
    </row>
    <row r="3301" ht="15.75">
      <c r="G3301" s="5"/>
    </row>
    <row r="3302" ht="15.75">
      <c r="G3302" s="5"/>
    </row>
    <row r="3303" ht="15.75">
      <c r="G3303" s="5"/>
    </row>
    <row r="3304" ht="15.75">
      <c r="G3304" s="5"/>
    </row>
    <row r="3305" ht="15.75">
      <c r="G3305" s="5"/>
    </row>
    <row r="3306" ht="15.75">
      <c r="G3306" s="5"/>
    </row>
    <row r="3307" ht="15.75">
      <c r="G3307" s="5"/>
    </row>
    <row r="3308" ht="15.75">
      <c r="G3308" s="5"/>
    </row>
    <row r="3309" ht="15.75">
      <c r="G3309" s="5"/>
    </row>
    <row r="3310" ht="15.75">
      <c r="G3310" s="5"/>
    </row>
    <row r="3311" ht="15.75">
      <c r="G3311" s="5"/>
    </row>
    <row r="3312" ht="15.75">
      <c r="G3312" s="5"/>
    </row>
    <row r="3313" ht="15.75">
      <c r="G3313" s="5"/>
    </row>
    <row r="3314" ht="15.75">
      <c r="G3314" s="5"/>
    </row>
    <row r="3315" ht="15.75">
      <c r="G3315" s="5"/>
    </row>
    <row r="3316" ht="15.75">
      <c r="G3316" s="5"/>
    </row>
    <row r="3317" ht="15.75">
      <c r="G3317" s="5"/>
    </row>
    <row r="3318" ht="15.75">
      <c r="G3318" s="5"/>
    </row>
    <row r="3319" ht="15.75">
      <c r="G3319" s="5"/>
    </row>
    <row r="3320" ht="15.75">
      <c r="G3320" s="5"/>
    </row>
    <row r="3321" ht="15.75">
      <c r="G3321" s="5"/>
    </row>
    <row r="3322" ht="15.75">
      <c r="G3322" s="5"/>
    </row>
    <row r="3323" ht="15.75">
      <c r="G3323" s="5"/>
    </row>
    <row r="3324" ht="15.75">
      <c r="G3324" s="5"/>
    </row>
    <row r="3325" ht="15.75">
      <c r="G3325" s="5"/>
    </row>
    <row r="3326" ht="15.75">
      <c r="G3326" s="5"/>
    </row>
    <row r="3327" ht="15.75">
      <c r="G3327" s="5"/>
    </row>
    <row r="3328" ht="15.75">
      <c r="G3328" s="5"/>
    </row>
    <row r="3329" ht="15.75">
      <c r="G3329" s="5"/>
    </row>
    <row r="3330" ht="15.75">
      <c r="G3330" s="5"/>
    </row>
    <row r="3331" ht="15.75">
      <c r="G3331" s="5"/>
    </row>
    <row r="3332" ht="15.75">
      <c r="G3332" s="5"/>
    </row>
    <row r="3333" ht="15.75">
      <c r="G3333" s="5"/>
    </row>
    <row r="3334" ht="15.75">
      <c r="G3334" s="5"/>
    </row>
    <row r="3335" ht="15.75">
      <c r="G3335" s="5"/>
    </row>
    <row r="3336" ht="15.75">
      <c r="G3336" s="5"/>
    </row>
    <row r="3337" ht="15.75">
      <c r="G3337" s="5"/>
    </row>
    <row r="3338" ht="15.75">
      <c r="G3338" s="5"/>
    </row>
    <row r="3339" ht="15.75">
      <c r="G3339" s="5"/>
    </row>
    <row r="3340" ht="15.75">
      <c r="G3340" s="5"/>
    </row>
    <row r="3341" ht="15.75">
      <c r="G3341" s="5"/>
    </row>
    <row r="3342" ht="15.75">
      <c r="G3342" s="5"/>
    </row>
    <row r="3343" ht="15.75">
      <c r="G3343" s="5"/>
    </row>
    <row r="3344" ht="15.75">
      <c r="G3344" s="5"/>
    </row>
    <row r="3345" ht="15.75">
      <c r="G3345" s="5"/>
    </row>
    <row r="3346" ht="15.75">
      <c r="G3346" s="5"/>
    </row>
    <row r="3347" ht="15.75">
      <c r="G3347" s="5"/>
    </row>
    <row r="3348" ht="15.75">
      <c r="G3348" s="5"/>
    </row>
    <row r="3349" ht="15.75">
      <c r="G3349" s="5"/>
    </row>
    <row r="3350" ht="15.75">
      <c r="G3350" s="5"/>
    </row>
    <row r="3351" ht="15.75">
      <c r="G3351" s="5"/>
    </row>
    <row r="3352" ht="15.75">
      <c r="G3352" s="5"/>
    </row>
    <row r="3353" ht="15.75">
      <c r="G3353" s="5"/>
    </row>
    <row r="3354" ht="15.75">
      <c r="G3354" s="5"/>
    </row>
    <row r="3355" ht="15.75">
      <c r="G3355" s="5"/>
    </row>
    <row r="3356" ht="15.75">
      <c r="G3356" s="5"/>
    </row>
    <row r="3357" ht="15.75">
      <c r="G3357" s="5"/>
    </row>
    <row r="3358" ht="15.75">
      <c r="G3358" s="5"/>
    </row>
    <row r="3359" ht="15.75">
      <c r="G3359" s="5"/>
    </row>
    <row r="3360" ht="15.75">
      <c r="G3360" s="5"/>
    </row>
    <row r="3361" ht="15.75">
      <c r="G3361" s="5"/>
    </row>
    <row r="3362" ht="15.75">
      <c r="G3362" s="5"/>
    </row>
    <row r="3363" ht="15.75">
      <c r="G3363" s="5"/>
    </row>
    <row r="3364" ht="15.75">
      <c r="G3364" s="5"/>
    </row>
    <row r="3365" ht="15.75">
      <c r="G3365" s="5"/>
    </row>
    <row r="3366" ht="15.75">
      <c r="G3366" s="5"/>
    </row>
    <row r="3367" ht="15.75">
      <c r="G3367" s="5"/>
    </row>
    <row r="3368" ht="15.75">
      <c r="G3368" s="5"/>
    </row>
    <row r="3369" ht="15.75">
      <c r="G3369" s="5"/>
    </row>
    <row r="3370" ht="15.75">
      <c r="G3370" s="5"/>
    </row>
    <row r="3371" ht="15.75">
      <c r="G3371" s="5"/>
    </row>
    <row r="3372" ht="15.75">
      <c r="G3372" s="5"/>
    </row>
    <row r="3373" ht="15.75">
      <c r="G3373" s="5"/>
    </row>
    <row r="3374" ht="15.75">
      <c r="G3374" s="5"/>
    </row>
    <row r="3375" ht="15.75">
      <c r="G3375" s="5"/>
    </row>
    <row r="3376" ht="15.75">
      <c r="G3376" s="5"/>
    </row>
    <row r="3377" ht="15.75">
      <c r="G3377" s="5"/>
    </row>
    <row r="3378" ht="15.75">
      <c r="G3378" s="5"/>
    </row>
    <row r="3379" ht="15.75">
      <c r="G3379" s="5"/>
    </row>
    <row r="3380" ht="15.75">
      <c r="G3380" s="5"/>
    </row>
    <row r="3381" ht="15.75">
      <c r="G3381" s="5"/>
    </row>
    <row r="3382" ht="15.75">
      <c r="G3382" s="5"/>
    </row>
    <row r="3383" ht="15.75">
      <c r="G3383" s="5"/>
    </row>
    <row r="3384" ht="15.75">
      <c r="G3384" s="5"/>
    </row>
    <row r="3385" ht="15.75">
      <c r="G3385" s="5"/>
    </row>
    <row r="3386" ht="15.75">
      <c r="G3386" s="5"/>
    </row>
    <row r="3387" ht="15.75">
      <c r="G3387" s="5"/>
    </row>
    <row r="3388" ht="15.75">
      <c r="G3388" s="5"/>
    </row>
    <row r="3389" ht="15.75">
      <c r="G3389" s="5"/>
    </row>
    <row r="3390" ht="15.75">
      <c r="G3390" s="5"/>
    </row>
    <row r="3391" ht="15.75">
      <c r="G3391" s="5"/>
    </row>
    <row r="3392" ht="15.75">
      <c r="G3392" s="5"/>
    </row>
    <row r="3393" ht="15.75">
      <c r="G3393" s="5"/>
    </row>
    <row r="3394" ht="15.75">
      <c r="G3394" s="5"/>
    </row>
    <row r="3395" ht="15.75">
      <c r="G3395" s="5"/>
    </row>
    <row r="3396" ht="15.75">
      <c r="G3396" s="5"/>
    </row>
    <row r="3397" ht="15.75">
      <c r="G3397" s="5"/>
    </row>
    <row r="3398" ht="15.75">
      <c r="G3398" s="5"/>
    </row>
    <row r="3399" ht="15.75">
      <c r="G3399" s="5"/>
    </row>
    <row r="3400" ht="15.75">
      <c r="G3400" s="5"/>
    </row>
    <row r="3401" ht="15.75">
      <c r="G3401" s="5"/>
    </row>
    <row r="3402" ht="15.75">
      <c r="G3402" s="5"/>
    </row>
    <row r="3403" ht="15.75">
      <c r="G3403" s="5"/>
    </row>
    <row r="3404" ht="15.75">
      <c r="G3404" s="5"/>
    </row>
    <row r="3405" ht="15.75">
      <c r="G3405" s="5"/>
    </row>
    <row r="3406" ht="15.75">
      <c r="G3406" s="5"/>
    </row>
    <row r="3407" ht="15.75">
      <c r="G3407" s="5"/>
    </row>
    <row r="3408" ht="15.75">
      <c r="G3408" s="5"/>
    </row>
    <row r="3409" ht="15.75">
      <c r="G3409" s="5"/>
    </row>
    <row r="3410" ht="15.75">
      <c r="G3410" s="5"/>
    </row>
    <row r="3411" ht="15.75">
      <c r="G3411" s="5"/>
    </row>
    <row r="3412" ht="15.75">
      <c r="G3412" s="5"/>
    </row>
    <row r="3413" ht="15.75">
      <c r="G3413" s="5"/>
    </row>
    <row r="3414" ht="15.75">
      <c r="G3414" s="5"/>
    </row>
    <row r="3415" ht="15.75">
      <c r="G3415" s="5"/>
    </row>
    <row r="3416" ht="15.75">
      <c r="G3416" s="5"/>
    </row>
    <row r="3417" ht="15.75">
      <c r="G3417" s="5"/>
    </row>
    <row r="3418" ht="15.75">
      <c r="G3418" s="5"/>
    </row>
    <row r="3419" ht="15.75">
      <c r="G3419" s="5"/>
    </row>
    <row r="3420" ht="15.75">
      <c r="G3420" s="5"/>
    </row>
    <row r="3421" ht="15.75">
      <c r="G3421" s="5"/>
    </row>
    <row r="3422" ht="15.75">
      <c r="G3422" s="5"/>
    </row>
    <row r="3423" ht="15.75">
      <c r="G3423" s="5"/>
    </row>
    <row r="3424" ht="15.75">
      <c r="G3424" s="5"/>
    </row>
    <row r="3425" ht="15.75">
      <c r="G3425" s="5"/>
    </row>
    <row r="3426" ht="15.75">
      <c r="G3426" s="5"/>
    </row>
    <row r="3427" ht="15.75">
      <c r="G3427" s="5"/>
    </row>
    <row r="3428" ht="15.75">
      <c r="G3428" s="5"/>
    </row>
    <row r="3429" ht="15.75">
      <c r="G3429" s="5"/>
    </row>
    <row r="3430" ht="15.75">
      <c r="G3430" s="5"/>
    </row>
    <row r="3431" ht="15.75">
      <c r="G3431" s="5"/>
    </row>
    <row r="3432" ht="15.75">
      <c r="G3432" s="5"/>
    </row>
    <row r="3433" ht="15.75">
      <c r="G3433" s="5"/>
    </row>
    <row r="3434" ht="15.75">
      <c r="G3434" s="5"/>
    </row>
    <row r="3435" ht="15.75">
      <c r="G3435" s="5"/>
    </row>
    <row r="3436" ht="15.75">
      <c r="G3436" s="5"/>
    </row>
    <row r="3437" ht="15.75">
      <c r="G3437" s="5"/>
    </row>
    <row r="3438" ht="15.75">
      <c r="G3438" s="5"/>
    </row>
    <row r="3439" ht="15.75">
      <c r="G3439" s="5"/>
    </row>
    <row r="3440" ht="15.75">
      <c r="G3440" s="5"/>
    </row>
    <row r="3441" ht="15.75">
      <c r="G3441" s="5"/>
    </row>
    <row r="3442" ht="15.75">
      <c r="G3442" s="5"/>
    </row>
    <row r="3443" ht="15.75">
      <c r="G3443" s="5"/>
    </row>
    <row r="3444" ht="15.75">
      <c r="G3444" s="5"/>
    </row>
    <row r="3445" ht="15.75">
      <c r="G3445" s="5"/>
    </row>
    <row r="3446" ht="15.75">
      <c r="G3446" s="5"/>
    </row>
    <row r="3447" ht="15.75">
      <c r="G3447" s="5"/>
    </row>
    <row r="3448" ht="15.75">
      <c r="G3448" s="5"/>
    </row>
    <row r="3449" ht="15.75">
      <c r="G3449" s="5"/>
    </row>
    <row r="3450" ht="15.75">
      <c r="G3450" s="5"/>
    </row>
    <row r="3451" ht="15.75">
      <c r="G3451" s="5"/>
    </row>
    <row r="3452" ht="15.75">
      <c r="G3452" s="5"/>
    </row>
    <row r="3453" ht="15.75">
      <c r="G3453" s="5"/>
    </row>
    <row r="3454" ht="15.75">
      <c r="G3454" s="5"/>
    </row>
    <row r="3455" ht="15.75">
      <c r="G3455" s="5"/>
    </row>
    <row r="3456" ht="15.75">
      <c r="G3456" s="5"/>
    </row>
    <row r="3457" ht="15.75">
      <c r="G3457" s="5"/>
    </row>
    <row r="3458" ht="15.75">
      <c r="G3458" s="5"/>
    </row>
    <row r="3459" ht="15.75">
      <c r="G3459" s="5"/>
    </row>
    <row r="3460" ht="15.75">
      <c r="G3460" s="5"/>
    </row>
    <row r="3461" ht="15.75">
      <c r="G3461" s="5"/>
    </row>
    <row r="3462" ht="15.75">
      <c r="G3462" s="5"/>
    </row>
    <row r="3463" ht="15.75">
      <c r="G3463" s="5"/>
    </row>
    <row r="3464" ht="15.75">
      <c r="G3464" s="5"/>
    </row>
    <row r="3465" ht="15.75">
      <c r="G3465" s="5"/>
    </row>
    <row r="3466" ht="15.75">
      <c r="G3466" s="5"/>
    </row>
    <row r="3467" ht="15.75">
      <c r="G3467" s="5"/>
    </row>
    <row r="3468" ht="15.75">
      <c r="G3468" s="5"/>
    </row>
    <row r="3469" ht="15.75">
      <c r="G3469" s="5"/>
    </row>
    <row r="3470" ht="15.75">
      <c r="G3470" s="5"/>
    </row>
    <row r="3471" ht="15.75">
      <c r="G3471" s="5"/>
    </row>
    <row r="3472" ht="15.75">
      <c r="G3472" s="5"/>
    </row>
    <row r="3473" ht="15.75">
      <c r="G3473" s="5"/>
    </row>
    <row r="3474" ht="15.75">
      <c r="G3474" s="5"/>
    </row>
    <row r="3475" ht="15.75">
      <c r="G3475" s="5"/>
    </row>
    <row r="3476" ht="15.75">
      <c r="G3476" s="5"/>
    </row>
    <row r="3477" ht="15.75">
      <c r="G3477" s="5"/>
    </row>
    <row r="3478" ht="15.75">
      <c r="G3478" s="5"/>
    </row>
    <row r="3479" ht="15.75">
      <c r="G3479" s="5"/>
    </row>
    <row r="3480" ht="15.75">
      <c r="G3480" s="5"/>
    </row>
    <row r="3481" ht="15.75">
      <c r="G3481" s="5"/>
    </row>
    <row r="3482" ht="15.75">
      <c r="G3482" s="5"/>
    </row>
    <row r="3483" ht="15.75">
      <c r="G3483" s="5"/>
    </row>
    <row r="3484" ht="15.75">
      <c r="G3484" s="5"/>
    </row>
    <row r="3485" ht="15.75">
      <c r="G3485" s="5"/>
    </row>
    <row r="3486" ht="15.75">
      <c r="G3486" s="5"/>
    </row>
    <row r="3487" ht="15.75">
      <c r="G3487" s="5"/>
    </row>
    <row r="3488" ht="15.75">
      <c r="G3488" s="5"/>
    </row>
    <row r="3489" ht="15.75">
      <c r="G3489" s="5"/>
    </row>
    <row r="3490" ht="15.75">
      <c r="G3490" s="5"/>
    </row>
    <row r="3491" ht="15.75">
      <c r="G3491" s="5"/>
    </row>
    <row r="3492" ht="15.75">
      <c r="G3492" s="5"/>
    </row>
    <row r="3493" ht="15.75">
      <c r="G3493" s="5"/>
    </row>
    <row r="3494" ht="15.75">
      <c r="G3494" s="5"/>
    </row>
    <row r="3495" ht="15.75">
      <c r="G3495" s="5"/>
    </row>
    <row r="3496" ht="15.75">
      <c r="G3496" s="5"/>
    </row>
    <row r="3497" ht="15.75">
      <c r="G3497" s="5"/>
    </row>
    <row r="3498" ht="15.75">
      <c r="G3498" s="5"/>
    </row>
    <row r="3499" ht="15.75">
      <c r="G3499" s="5"/>
    </row>
    <row r="3500" ht="15.75">
      <c r="G3500" s="5"/>
    </row>
    <row r="3501" ht="15.75">
      <c r="G3501" s="5"/>
    </row>
    <row r="3502" ht="15.75">
      <c r="G3502" s="5"/>
    </row>
    <row r="3503" ht="15.75">
      <c r="G3503" s="5"/>
    </row>
    <row r="3504" ht="15.75">
      <c r="G3504" s="5"/>
    </row>
    <row r="3505" ht="15.75">
      <c r="G3505" s="5"/>
    </row>
    <row r="3506" ht="15.75">
      <c r="G3506" s="5"/>
    </row>
    <row r="3507" ht="15.75">
      <c r="G3507" s="5"/>
    </row>
    <row r="3508" ht="15.75">
      <c r="G3508" s="5"/>
    </row>
    <row r="3509" ht="15.75">
      <c r="G3509" s="5"/>
    </row>
    <row r="3510" ht="15.75">
      <c r="G3510" s="5"/>
    </row>
    <row r="3511" ht="15.75">
      <c r="G3511" s="5"/>
    </row>
    <row r="3512" ht="15.75">
      <c r="G3512" s="5"/>
    </row>
    <row r="3513" ht="15.75">
      <c r="G3513" s="5"/>
    </row>
    <row r="3514" ht="15.75">
      <c r="G3514" s="5"/>
    </row>
    <row r="3515" ht="15.75">
      <c r="G3515" s="5"/>
    </row>
    <row r="3516" ht="15.75">
      <c r="G3516" s="5"/>
    </row>
    <row r="3517" ht="15.75">
      <c r="G3517" s="5"/>
    </row>
    <row r="3518" ht="15.75">
      <c r="G3518" s="5"/>
    </row>
    <row r="3519" ht="15.75">
      <c r="G3519" s="5"/>
    </row>
    <row r="3520" ht="15.75">
      <c r="G3520" s="5"/>
    </row>
    <row r="3521" ht="15.75">
      <c r="G3521" s="5"/>
    </row>
    <row r="3522" ht="15.75">
      <c r="G3522" s="5"/>
    </row>
    <row r="3523" ht="15.75">
      <c r="G3523" s="5"/>
    </row>
    <row r="3524" ht="15.75">
      <c r="G3524" s="5"/>
    </row>
    <row r="3525" ht="15.75">
      <c r="G3525" s="5"/>
    </row>
    <row r="3526" ht="15.75">
      <c r="G3526" s="5"/>
    </row>
    <row r="3527" ht="15.75">
      <c r="G3527" s="5"/>
    </row>
    <row r="3528" ht="15.75">
      <c r="G3528" s="5"/>
    </row>
    <row r="3529" ht="15.75">
      <c r="G3529" s="5"/>
    </row>
    <row r="3530" ht="15.75">
      <c r="G3530" s="5"/>
    </row>
    <row r="3531" ht="15.75">
      <c r="G3531" s="5"/>
    </row>
    <row r="3532" ht="15.75">
      <c r="G3532" s="5"/>
    </row>
    <row r="3533" ht="15.75">
      <c r="G3533" s="5"/>
    </row>
    <row r="3534" ht="15.75">
      <c r="G3534" s="5"/>
    </row>
    <row r="3535" ht="15.75">
      <c r="G3535" s="5"/>
    </row>
    <row r="3536" ht="15.75">
      <c r="G3536" s="5"/>
    </row>
    <row r="3537" ht="15.75">
      <c r="G3537" s="5"/>
    </row>
    <row r="3538" ht="15.75">
      <c r="G3538" s="5"/>
    </row>
    <row r="3539" ht="15.75">
      <c r="G3539" s="5"/>
    </row>
    <row r="3540" ht="15.75">
      <c r="G3540" s="5"/>
    </row>
    <row r="3541" ht="15.75">
      <c r="G3541" s="5"/>
    </row>
    <row r="3542" ht="15.75">
      <c r="G3542" s="5"/>
    </row>
    <row r="3543" ht="15.75">
      <c r="G3543" s="5"/>
    </row>
    <row r="3544" ht="15.75">
      <c r="G3544" s="5"/>
    </row>
    <row r="3545" ht="15.75">
      <c r="G3545" s="5"/>
    </row>
    <row r="3546" ht="15.75">
      <c r="G3546" s="5"/>
    </row>
    <row r="3547" ht="15.75">
      <c r="G3547" s="5"/>
    </row>
    <row r="3548" ht="15.75">
      <c r="G3548" s="5"/>
    </row>
    <row r="3549" ht="15.75">
      <c r="G3549" s="5"/>
    </row>
    <row r="3550" ht="15.75">
      <c r="G3550" s="5"/>
    </row>
    <row r="3551" ht="15.75">
      <c r="G3551" s="5"/>
    </row>
    <row r="3552" ht="15.75">
      <c r="G3552" s="5"/>
    </row>
    <row r="3553" ht="15.75">
      <c r="G3553" s="5"/>
    </row>
    <row r="3554" ht="15.75">
      <c r="G3554" s="5"/>
    </row>
    <row r="3555" ht="15.75">
      <c r="G3555" s="5"/>
    </row>
    <row r="3556" ht="15.75">
      <c r="G3556" s="5"/>
    </row>
    <row r="3557" ht="15.75">
      <c r="G3557" s="5"/>
    </row>
    <row r="3558" ht="15.75">
      <c r="G3558" s="5"/>
    </row>
    <row r="3559" ht="15.75">
      <c r="G3559" s="5"/>
    </row>
    <row r="3560" ht="15.75">
      <c r="G3560" s="5"/>
    </row>
    <row r="3561" ht="15.75">
      <c r="G3561" s="5"/>
    </row>
    <row r="3562" ht="15.75">
      <c r="G3562" s="5"/>
    </row>
    <row r="3563" ht="15.75">
      <c r="G3563" s="5"/>
    </row>
    <row r="3564" ht="15.75">
      <c r="G3564" s="5"/>
    </row>
    <row r="3565" ht="15.75">
      <c r="G3565" s="5"/>
    </row>
    <row r="3566" ht="15.75">
      <c r="G3566" s="5"/>
    </row>
    <row r="3567" ht="15.75">
      <c r="G3567" s="5"/>
    </row>
    <row r="3568" ht="15.75">
      <c r="G3568" s="5"/>
    </row>
    <row r="3569" ht="15.75">
      <c r="G3569" s="5"/>
    </row>
    <row r="3570" ht="15.75">
      <c r="G3570" s="5"/>
    </row>
    <row r="3571" ht="15.75">
      <c r="G3571" s="5"/>
    </row>
    <row r="3572" ht="15.75">
      <c r="G3572" s="5"/>
    </row>
    <row r="3573" ht="15.75">
      <c r="G3573" s="5"/>
    </row>
    <row r="3574" ht="15.75">
      <c r="G3574" s="5"/>
    </row>
    <row r="3575" ht="15.75">
      <c r="G3575" s="5"/>
    </row>
    <row r="3576" ht="15.75">
      <c r="G3576" s="5"/>
    </row>
    <row r="3577" ht="15.75">
      <c r="G3577" s="5"/>
    </row>
    <row r="3578" ht="15.75">
      <c r="G3578" s="5"/>
    </row>
    <row r="3579" ht="15.75">
      <c r="G3579" s="5"/>
    </row>
    <row r="3580" ht="15.75">
      <c r="G3580" s="5"/>
    </row>
    <row r="3581" ht="15.75">
      <c r="G3581" s="5"/>
    </row>
    <row r="3582" ht="15.75">
      <c r="G3582" s="5"/>
    </row>
    <row r="3583" ht="15.75">
      <c r="G3583" s="5"/>
    </row>
    <row r="3584" ht="15.75">
      <c r="G3584" s="5"/>
    </row>
    <row r="3585" ht="15.75">
      <c r="G3585" s="5"/>
    </row>
    <row r="3586" ht="15.75">
      <c r="G3586" s="5"/>
    </row>
    <row r="3587" ht="15.75">
      <c r="G3587" s="5"/>
    </row>
    <row r="3588" ht="15.75">
      <c r="G3588" s="5"/>
    </row>
    <row r="3589" ht="15.75">
      <c r="G3589" s="5"/>
    </row>
    <row r="3590" ht="15.75">
      <c r="G3590" s="5"/>
    </row>
    <row r="3591" ht="15.75">
      <c r="G3591" s="5"/>
    </row>
    <row r="3592" ht="15.75">
      <c r="G3592" s="5"/>
    </row>
    <row r="3593" ht="15.75">
      <c r="G3593" s="5"/>
    </row>
    <row r="3594" ht="15.75">
      <c r="G3594" s="5"/>
    </row>
    <row r="3595" ht="15.75">
      <c r="G3595" s="5"/>
    </row>
    <row r="3596" ht="15.75">
      <c r="G3596" s="5"/>
    </row>
    <row r="3597" ht="15.75">
      <c r="G3597" s="5"/>
    </row>
    <row r="3598" ht="15.75">
      <c r="G3598" s="5"/>
    </row>
    <row r="3599" ht="15.75">
      <c r="G3599" s="5"/>
    </row>
    <row r="3600" ht="15.75">
      <c r="G3600" s="5"/>
    </row>
    <row r="3601" ht="15.75">
      <c r="G3601" s="5"/>
    </row>
    <row r="3602" ht="15.75">
      <c r="G3602" s="5"/>
    </row>
    <row r="3603" ht="15.75">
      <c r="G3603" s="5"/>
    </row>
    <row r="3604" ht="15.75">
      <c r="G3604" s="5"/>
    </row>
    <row r="3605" ht="15.75">
      <c r="G3605" s="5"/>
    </row>
    <row r="3606" ht="15.75">
      <c r="G3606" s="5"/>
    </row>
    <row r="3607" ht="15.75">
      <c r="G3607" s="5"/>
    </row>
    <row r="3608" ht="15.75">
      <c r="G3608" s="5"/>
    </row>
    <row r="3609" ht="15.75">
      <c r="G3609" s="5"/>
    </row>
    <row r="3610" ht="15.75">
      <c r="G3610" s="5"/>
    </row>
    <row r="3611" ht="15.75">
      <c r="G3611" s="5"/>
    </row>
    <row r="3612" ht="15.75">
      <c r="G3612" s="5"/>
    </row>
    <row r="3613" ht="15.75">
      <c r="G3613" s="5"/>
    </row>
    <row r="3614" ht="15.75">
      <c r="G3614" s="5"/>
    </row>
    <row r="3615" ht="15.75">
      <c r="G3615" s="5"/>
    </row>
    <row r="3616" ht="15.75">
      <c r="G3616" s="5"/>
    </row>
    <row r="3617" ht="15.75">
      <c r="G3617" s="5"/>
    </row>
    <row r="3618" ht="15.75">
      <c r="G3618" s="5"/>
    </row>
    <row r="3619" ht="15.75">
      <c r="G3619" s="5"/>
    </row>
    <row r="3620" ht="15.75">
      <c r="G3620" s="5"/>
    </row>
    <row r="3621" ht="15.75">
      <c r="G3621" s="5"/>
    </row>
    <row r="3622" ht="15.75">
      <c r="G3622" s="5"/>
    </row>
    <row r="3623" ht="15.75">
      <c r="G3623" s="5"/>
    </row>
    <row r="3624" ht="15.75">
      <c r="G3624" s="5"/>
    </row>
    <row r="3625" ht="15.75">
      <c r="G3625" s="5"/>
    </row>
    <row r="3626" ht="15.75">
      <c r="G3626" s="5"/>
    </row>
    <row r="3627" ht="15.75">
      <c r="G3627" s="5"/>
    </row>
    <row r="3628" ht="15.75">
      <c r="G3628" s="5"/>
    </row>
    <row r="3629" ht="15.75">
      <c r="G3629" s="5"/>
    </row>
    <row r="3630" ht="15.75">
      <c r="G3630" s="5"/>
    </row>
    <row r="3631" ht="15.75">
      <c r="G3631" s="5"/>
    </row>
    <row r="3632" ht="15.75">
      <c r="G3632" s="5"/>
    </row>
    <row r="3633" ht="15.75">
      <c r="G3633" s="5"/>
    </row>
    <row r="3634" ht="15.75">
      <c r="G3634" s="5"/>
    </row>
    <row r="3635" ht="15.75">
      <c r="G3635" s="5"/>
    </row>
    <row r="3636" ht="15.75">
      <c r="G3636" s="5"/>
    </row>
    <row r="3637" ht="15.75">
      <c r="G3637" s="5"/>
    </row>
    <row r="3638" ht="15.75">
      <c r="G3638" s="5"/>
    </row>
    <row r="3639" ht="15.75">
      <c r="G3639" s="5"/>
    </row>
    <row r="3640" ht="15.75">
      <c r="G3640" s="5"/>
    </row>
    <row r="3641" ht="15.75">
      <c r="G3641" s="5"/>
    </row>
    <row r="3642" ht="15.75">
      <c r="G3642" s="5"/>
    </row>
    <row r="3643" ht="15.75">
      <c r="G3643" s="5"/>
    </row>
    <row r="3644" ht="15.75">
      <c r="G3644" s="5"/>
    </row>
    <row r="3645" ht="15.75">
      <c r="G3645" s="5"/>
    </row>
    <row r="3646" ht="15.75">
      <c r="G3646" s="5"/>
    </row>
    <row r="3647" ht="15.75">
      <c r="G3647" s="5"/>
    </row>
    <row r="3648" ht="15.75">
      <c r="G3648" s="5"/>
    </row>
    <row r="3649" ht="15.75">
      <c r="G3649" s="5"/>
    </row>
    <row r="3650" ht="15.75">
      <c r="G3650" s="5"/>
    </row>
    <row r="3651" ht="15.75">
      <c r="G3651" s="5"/>
    </row>
    <row r="3652" ht="15.75">
      <c r="G3652" s="5"/>
    </row>
    <row r="3653" ht="15.75">
      <c r="G3653" s="5"/>
    </row>
    <row r="3654" ht="15.75">
      <c r="G3654" s="5"/>
    </row>
    <row r="3655" ht="15.75">
      <c r="G3655" s="5"/>
    </row>
    <row r="3656" ht="15.75">
      <c r="G3656" s="5"/>
    </row>
    <row r="3657" ht="15.75">
      <c r="G3657" s="5"/>
    </row>
    <row r="3658" ht="15.75">
      <c r="G3658" s="5"/>
    </row>
    <row r="3659" ht="15.75">
      <c r="G3659" s="5"/>
    </row>
    <row r="3660" ht="15.75">
      <c r="G3660" s="5"/>
    </row>
    <row r="3661" ht="15.75">
      <c r="G3661" s="5"/>
    </row>
    <row r="3662" ht="15.75">
      <c r="G3662" s="5"/>
    </row>
    <row r="3663" ht="15.75">
      <c r="G3663" s="5"/>
    </row>
    <row r="3664" ht="15.75">
      <c r="G3664" s="5"/>
    </row>
    <row r="3665" ht="15.75">
      <c r="G3665" s="5"/>
    </row>
    <row r="3666" ht="15.75">
      <c r="G3666" s="5"/>
    </row>
    <row r="3667" ht="15.75">
      <c r="G3667" s="5"/>
    </row>
    <row r="3668" ht="15.75">
      <c r="G3668" s="5"/>
    </row>
    <row r="3669" ht="15.75">
      <c r="G3669" s="5"/>
    </row>
    <row r="3670" ht="15.75">
      <c r="G3670" s="5"/>
    </row>
    <row r="3671" ht="15.75">
      <c r="G3671" s="5"/>
    </row>
    <row r="3672" ht="15.75">
      <c r="G3672" s="5"/>
    </row>
    <row r="3673" ht="15.75">
      <c r="G3673" s="5"/>
    </row>
    <row r="3674" ht="15.75">
      <c r="G3674" s="5"/>
    </row>
    <row r="3675" ht="15.75">
      <c r="G3675" s="5"/>
    </row>
    <row r="3676" ht="15.75">
      <c r="G3676" s="5"/>
    </row>
    <row r="3677" ht="15.75">
      <c r="G3677" s="5"/>
    </row>
    <row r="3678" ht="15.75">
      <c r="G3678" s="5"/>
    </row>
    <row r="3679" ht="15.75">
      <c r="G3679" s="5"/>
    </row>
    <row r="3680" ht="15.75">
      <c r="G3680" s="5"/>
    </row>
    <row r="3681" ht="15.75">
      <c r="G3681" s="5"/>
    </row>
    <row r="3682" ht="15.75">
      <c r="G3682" s="5"/>
    </row>
    <row r="3683" ht="15.75">
      <c r="G3683" s="5"/>
    </row>
    <row r="3684" ht="15.75">
      <c r="G3684" s="5"/>
    </row>
    <row r="3685" ht="15.75">
      <c r="G3685" s="5"/>
    </row>
    <row r="3686" ht="15.75">
      <c r="G3686" s="5"/>
    </row>
    <row r="3687" ht="15.75">
      <c r="G3687" s="5"/>
    </row>
    <row r="3688" ht="15.75">
      <c r="G3688" s="5"/>
    </row>
    <row r="3689" ht="15.75">
      <c r="G3689" s="5"/>
    </row>
    <row r="3690" ht="15.75">
      <c r="G3690" s="5"/>
    </row>
    <row r="3691" ht="15.75">
      <c r="G3691" s="5"/>
    </row>
    <row r="3692" ht="15.75">
      <c r="G3692" s="5"/>
    </row>
    <row r="3693" ht="15.75">
      <c r="G3693" s="5"/>
    </row>
    <row r="3694" ht="15.75">
      <c r="G3694" s="5"/>
    </row>
    <row r="3695" ht="15.75">
      <c r="G3695" s="5"/>
    </row>
    <row r="3696" ht="15.75">
      <c r="G3696" s="5"/>
    </row>
    <row r="3697" ht="15.75">
      <c r="G3697" s="5"/>
    </row>
    <row r="3698" ht="15.75">
      <c r="G3698" s="5"/>
    </row>
    <row r="3699" ht="15.75">
      <c r="G3699" s="5"/>
    </row>
    <row r="3700" ht="15.75">
      <c r="G3700" s="5"/>
    </row>
    <row r="3701" ht="15.75">
      <c r="G3701" s="5"/>
    </row>
    <row r="3702" ht="15.75">
      <c r="G3702" s="5"/>
    </row>
    <row r="3703" ht="15.75">
      <c r="G3703" s="5"/>
    </row>
    <row r="3704" ht="15.75">
      <c r="G3704" s="5"/>
    </row>
    <row r="3705" ht="15.75">
      <c r="G3705" s="5"/>
    </row>
    <row r="3706" ht="15.75">
      <c r="G3706" s="5"/>
    </row>
    <row r="3707" ht="15.75">
      <c r="G3707" s="5"/>
    </row>
    <row r="3708" ht="15.75">
      <c r="G3708" s="5"/>
    </row>
    <row r="3709" ht="15.75">
      <c r="G3709" s="5"/>
    </row>
    <row r="3710" ht="15.75">
      <c r="G3710" s="5"/>
    </row>
    <row r="3711" ht="15.75">
      <c r="G3711" s="5"/>
    </row>
    <row r="3712" ht="15.75">
      <c r="G3712" s="5"/>
    </row>
    <row r="3713" ht="15.75">
      <c r="G3713" s="5"/>
    </row>
    <row r="3714" ht="15.75">
      <c r="G3714" s="5"/>
    </row>
    <row r="3715" ht="15.75">
      <c r="G3715" s="5"/>
    </row>
    <row r="3716" ht="15.75">
      <c r="G3716" s="5"/>
    </row>
    <row r="3717" ht="15.75">
      <c r="G3717" s="5"/>
    </row>
    <row r="3718" ht="15.75">
      <c r="G3718" s="5"/>
    </row>
    <row r="3719" ht="15.75">
      <c r="G3719" s="5"/>
    </row>
    <row r="3720" ht="15.75">
      <c r="G3720" s="5"/>
    </row>
    <row r="3721" ht="15.75">
      <c r="G3721" s="5"/>
    </row>
    <row r="3722" ht="15.75">
      <c r="G3722" s="5"/>
    </row>
    <row r="3723" ht="15.75">
      <c r="G3723" s="5"/>
    </row>
    <row r="3724" ht="15.75">
      <c r="G3724" s="5"/>
    </row>
    <row r="3725" ht="15.75">
      <c r="G3725" s="5"/>
    </row>
    <row r="3726" ht="15.75">
      <c r="G3726" s="5"/>
    </row>
    <row r="3727" ht="15.75">
      <c r="G3727" s="5"/>
    </row>
    <row r="3728" ht="15.75">
      <c r="G3728" s="5"/>
    </row>
    <row r="3729" ht="15.75">
      <c r="G3729" s="5"/>
    </row>
    <row r="3730" ht="15.75">
      <c r="G3730" s="5"/>
    </row>
    <row r="3731" ht="15.75">
      <c r="G3731" s="5"/>
    </row>
    <row r="3732" ht="15.75">
      <c r="G3732" s="5"/>
    </row>
    <row r="3733" ht="15.75">
      <c r="G3733" s="5"/>
    </row>
    <row r="3734" ht="15.75">
      <c r="G3734" s="5"/>
    </row>
    <row r="3735" ht="15.75">
      <c r="G3735" s="5"/>
    </row>
    <row r="3736" ht="15.75">
      <c r="G3736" s="5"/>
    </row>
    <row r="3737" ht="15.75">
      <c r="G3737" s="5"/>
    </row>
    <row r="3738" ht="15.75">
      <c r="G3738" s="5"/>
    </row>
    <row r="3739" ht="15.75">
      <c r="G3739" s="5"/>
    </row>
    <row r="3740" ht="15.75">
      <c r="G3740" s="5"/>
    </row>
    <row r="3741" ht="15.75">
      <c r="G3741" s="5"/>
    </row>
    <row r="3742" ht="15.75">
      <c r="G3742" s="5"/>
    </row>
    <row r="3743" ht="15.75">
      <c r="G3743" s="5"/>
    </row>
    <row r="3744" ht="15.75">
      <c r="G3744" s="5"/>
    </row>
    <row r="3745" ht="15.75">
      <c r="G3745" s="5"/>
    </row>
    <row r="3746" ht="15.75">
      <c r="G3746" s="5"/>
    </row>
    <row r="3747" ht="15.75">
      <c r="G3747" s="5"/>
    </row>
    <row r="3748" ht="15.75">
      <c r="G3748" s="5"/>
    </row>
    <row r="3749" ht="15.75">
      <c r="G3749" s="5"/>
    </row>
    <row r="3750" ht="15.75">
      <c r="G3750" s="5"/>
    </row>
    <row r="3751" ht="15.75">
      <c r="G3751" s="5"/>
    </row>
    <row r="3752" ht="15.75">
      <c r="G3752" s="5"/>
    </row>
    <row r="3753" ht="15.75">
      <c r="G3753" s="5"/>
    </row>
    <row r="3754" ht="15.75">
      <c r="G3754" s="5"/>
    </row>
    <row r="3755" ht="15.75">
      <c r="G3755" s="5"/>
    </row>
    <row r="3756" ht="15.75">
      <c r="G3756" s="5"/>
    </row>
    <row r="3757" ht="15.75">
      <c r="G3757" s="5"/>
    </row>
    <row r="3758" ht="15.75">
      <c r="G3758" s="5"/>
    </row>
    <row r="3759" ht="15.75">
      <c r="G3759" s="5"/>
    </row>
    <row r="3760" ht="15.75">
      <c r="G3760" s="5"/>
    </row>
    <row r="3761" ht="15.75">
      <c r="G3761" s="5"/>
    </row>
    <row r="3762" ht="15.75">
      <c r="G3762" s="5"/>
    </row>
    <row r="3763" ht="15.75">
      <c r="G3763" s="5"/>
    </row>
    <row r="3764" ht="15.75">
      <c r="G3764" s="5"/>
    </row>
    <row r="3765" ht="15.75">
      <c r="G3765" s="5"/>
    </row>
    <row r="3766" ht="15.75">
      <c r="G3766" s="5"/>
    </row>
    <row r="3767" ht="15.75">
      <c r="G3767" s="5"/>
    </row>
    <row r="3768" ht="15.75">
      <c r="G3768" s="5"/>
    </row>
    <row r="3769" ht="15.75">
      <c r="G3769" s="5"/>
    </row>
    <row r="3770" ht="15.75">
      <c r="G3770" s="5"/>
    </row>
    <row r="3771" ht="15.75">
      <c r="G3771" s="5"/>
    </row>
    <row r="3772" ht="15.75">
      <c r="G3772" s="5"/>
    </row>
    <row r="3773" ht="15.75">
      <c r="G3773" s="5"/>
    </row>
    <row r="3774" ht="15.75">
      <c r="G3774" s="5"/>
    </row>
    <row r="3775" ht="15.75">
      <c r="G3775" s="5"/>
    </row>
    <row r="3776" ht="15.75">
      <c r="G3776" s="5"/>
    </row>
    <row r="3777" ht="15.75">
      <c r="G3777" s="5"/>
    </row>
    <row r="3778" ht="15.75">
      <c r="G3778" s="5"/>
    </row>
    <row r="3779" ht="15.75">
      <c r="G3779" s="5"/>
    </row>
    <row r="3780" ht="15.75">
      <c r="G3780" s="5"/>
    </row>
    <row r="3781" ht="15.75">
      <c r="G3781" s="5"/>
    </row>
    <row r="3782" ht="15.75">
      <c r="G3782" s="5"/>
    </row>
    <row r="3783" ht="15.75">
      <c r="G3783" s="5"/>
    </row>
    <row r="3784" ht="15.75">
      <c r="G3784" s="5"/>
    </row>
    <row r="3785" ht="15.75">
      <c r="G3785" s="5"/>
    </row>
    <row r="3786" ht="15.75">
      <c r="G3786" s="5"/>
    </row>
    <row r="3787" ht="15.75">
      <c r="G3787" s="5"/>
    </row>
    <row r="3788" ht="15.75">
      <c r="G3788" s="5"/>
    </row>
    <row r="3789" ht="15.75">
      <c r="G3789" s="5"/>
    </row>
    <row r="3790" ht="15.75">
      <c r="G3790" s="5"/>
    </row>
    <row r="3791" ht="15.75">
      <c r="G3791" s="5"/>
    </row>
    <row r="3792" ht="15.75">
      <c r="G3792" s="5"/>
    </row>
    <row r="3793" ht="15.75">
      <c r="G3793" s="5"/>
    </row>
    <row r="3794" ht="15.75">
      <c r="G3794" s="5"/>
    </row>
    <row r="3795" ht="15.75">
      <c r="G3795" s="5"/>
    </row>
    <row r="3796" ht="15.75">
      <c r="G3796" s="5"/>
    </row>
    <row r="3797" ht="15.75">
      <c r="G3797" s="5"/>
    </row>
    <row r="3798" ht="15.75">
      <c r="G3798" s="5"/>
    </row>
    <row r="3799" ht="15.75">
      <c r="G3799" s="5"/>
    </row>
    <row r="3800" ht="15.75">
      <c r="G3800" s="5"/>
    </row>
    <row r="3801" ht="15.75">
      <c r="G3801" s="5"/>
    </row>
    <row r="3802" ht="15.75">
      <c r="G3802" s="5"/>
    </row>
    <row r="3803" ht="15.75">
      <c r="G3803" s="5"/>
    </row>
    <row r="3804" ht="15.75">
      <c r="G3804" s="5"/>
    </row>
    <row r="3805" ht="15.75">
      <c r="G3805" s="5"/>
    </row>
    <row r="3806" ht="15.75">
      <c r="G3806" s="5"/>
    </row>
    <row r="3807" ht="15.75">
      <c r="G3807" s="5"/>
    </row>
    <row r="3808" ht="15.75">
      <c r="G3808" s="5"/>
    </row>
    <row r="3809" ht="15.75">
      <c r="G3809" s="5"/>
    </row>
    <row r="3810" ht="15.75">
      <c r="G3810" s="5"/>
    </row>
    <row r="3811" ht="15.75">
      <c r="G3811" s="5"/>
    </row>
    <row r="3812" ht="15.75">
      <c r="G3812" s="5"/>
    </row>
    <row r="3813" ht="15.75">
      <c r="G3813" s="5"/>
    </row>
    <row r="3814" ht="15.75">
      <c r="G3814" s="5"/>
    </row>
    <row r="3815" ht="15.75">
      <c r="G3815" s="5"/>
    </row>
    <row r="3816" ht="15.75">
      <c r="G3816" s="5"/>
    </row>
    <row r="3817" ht="15.75">
      <c r="G3817" s="5"/>
    </row>
    <row r="3818" ht="15.75">
      <c r="G3818" s="5"/>
    </row>
    <row r="3819" ht="15.75">
      <c r="G3819" s="5"/>
    </row>
    <row r="3820" ht="15.75">
      <c r="G3820" s="5"/>
    </row>
    <row r="3821" ht="15.75">
      <c r="G3821" s="5"/>
    </row>
    <row r="3822" ht="15.75">
      <c r="G3822" s="5"/>
    </row>
    <row r="3823" ht="15.75">
      <c r="G3823" s="5"/>
    </row>
    <row r="3824" ht="15.75">
      <c r="G3824" s="5"/>
    </row>
    <row r="3825" ht="15.75">
      <c r="G3825" s="5"/>
    </row>
    <row r="3826" ht="15.75">
      <c r="G3826" s="5"/>
    </row>
    <row r="3827" ht="15.75">
      <c r="G3827" s="5"/>
    </row>
    <row r="3828" ht="15.75">
      <c r="G3828" s="5"/>
    </row>
    <row r="3829" ht="15.75">
      <c r="G3829" s="5"/>
    </row>
    <row r="3830" ht="15.75">
      <c r="G3830" s="5"/>
    </row>
    <row r="3831" ht="15.75">
      <c r="G3831" s="5"/>
    </row>
    <row r="3832" ht="15.75">
      <c r="G3832" s="5"/>
    </row>
    <row r="3833" ht="15.75">
      <c r="G3833" s="5"/>
    </row>
    <row r="3834" ht="15.75">
      <c r="G3834" s="5"/>
    </row>
    <row r="3835" ht="15.75">
      <c r="G3835" s="5"/>
    </row>
    <row r="3836" ht="15.75">
      <c r="G3836" s="5"/>
    </row>
    <row r="3837" ht="15.75">
      <c r="G3837" s="5"/>
    </row>
    <row r="3838" ht="15.75">
      <c r="G3838" s="5"/>
    </row>
    <row r="3839" ht="15.75">
      <c r="G3839" s="5"/>
    </row>
    <row r="3840" ht="15.75">
      <c r="G3840" s="5"/>
    </row>
    <row r="3841" ht="15.75">
      <c r="G3841" s="5"/>
    </row>
    <row r="3842" ht="15.75">
      <c r="G3842" s="5"/>
    </row>
    <row r="3843" ht="15.75">
      <c r="G3843" s="5"/>
    </row>
    <row r="3844" ht="15.75">
      <c r="G3844" s="5"/>
    </row>
    <row r="3845" ht="15.75">
      <c r="G3845" s="5"/>
    </row>
    <row r="3846" ht="15.75">
      <c r="G3846" s="5"/>
    </row>
    <row r="3847" ht="15.75">
      <c r="G3847" s="5"/>
    </row>
    <row r="3848" ht="15.75">
      <c r="G3848" s="5"/>
    </row>
    <row r="3849" ht="15.75">
      <c r="G3849" s="5"/>
    </row>
    <row r="3850" ht="15.75">
      <c r="G3850" s="5"/>
    </row>
    <row r="3851" ht="15.75">
      <c r="G3851" s="5"/>
    </row>
    <row r="3852" ht="15.75">
      <c r="G3852" s="5"/>
    </row>
    <row r="3853" ht="15.75">
      <c r="G3853" s="5"/>
    </row>
    <row r="3854" ht="15.75">
      <c r="G3854" s="5"/>
    </row>
    <row r="3855" ht="15.75">
      <c r="G3855" s="5"/>
    </row>
    <row r="3856" ht="15.75">
      <c r="G3856" s="5"/>
    </row>
    <row r="3857" ht="15.75">
      <c r="G3857" s="5"/>
    </row>
    <row r="3858" ht="15.75">
      <c r="G3858" s="5"/>
    </row>
    <row r="3859" ht="15.75">
      <c r="G3859" s="5"/>
    </row>
    <row r="3860" ht="15.75">
      <c r="G3860" s="5"/>
    </row>
    <row r="3861" ht="15.75">
      <c r="G3861" s="5"/>
    </row>
    <row r="3862" ht="15.75">
      <c r="G3862" s="5"/>
    </row>
    <row r="3863" ht="15.75">
      <c r="G3863" s="5"/>
    </row>
    <row r="3864" ht="15.75">
      <c r="G3864" s="5"/>
    </row>
    <row r="3865" ht="15.75">
      <c r="G3865" s="5"/>
    </row>
    <row r="3866" ht="15.75">
      <c r="G3866" s="5"/>
    </row>
    <row r="3867" ht="15.75">
      <c r="G3867" s="5"/>
    </row>
    <row r="3868" ht="15.75">
      <c r="G3868" s="5"/>
    </row>
    <row r="3869" ht="15.75">
      <c r="G3869" s="5"/>
    </row>
    <row r="3870" ht="15.75">
      <c r="G3870" s="5"/>
    </row>
    <row r="3871" ht="15.75">
      <c r="G3871" s="5"/>
    </row>
    <row r="3872" ht="15.75">
      <c r="G3872" s="5"/>
    </row>
    <row r="3873" ht="15.75">
      <c r="G3873" s="5"/>
    </row>
    <row r="3874" ht="15.75">
      <c r="G3874" s="5"/>
    </row>
    <row r="3875" ht="15.75">
      <c r="G3875" s="5"/>
    </row>
    <row r="3876" ht="15.75">
      <c r="G3876" s="5"/>
    </row>
    <row r="3877" ht="15.75">
      <c r="G3877" s="5"/>
    </row>
    <row r="3878" ht="15.75">
      <c r="G3878" s="5"/>
    </row>
    <row r="3879" ht="15.75">
      <c r="G3879" s="5"/>
    </row>
    <row r="3880" ht="15.75">
      <c r="G3880" s="5"/>
    </row>
    <row r="3881" ht="15.75">
      <c r="G3881" s="5"/>
    </row>
    <row r="3882" ht="15.75">
      <c r="G3882" s="5"/>
    </row>
    <row r="3883" ht="15.75">
      <c r="G3883" s="5"/>
    </row>
    <row r="3884" ht="15.75">
      <c r="G3884" s="5"/>
    </row>
    <row r="3885" ht="15.75">
      <c r="G3885" s="5"/>
    </row>
    <row r="3886" ht="15.75">
      <c r="G3886" s="5"/>
    </row>
    <row r="3887" ht="15.75">
      <c r="G3887" s="5"/>
    </row>
    <row r="3888" ht="15.75">
      <c r="G3888" s="5"/>
    </row>
    <row r="3889" ht="15.75">
      <c r="G3889" s="5"/>
    </row>
    <row r="3890" ht="15.75">
      <c r="G3890" s="5"/>
    </row>
    <row r="3891" ht="15.75">
      <c r="G3891" s="5"/>
    </row>
    <row r="3892" ht="15.75">
      <c r="G3892" s="5"/>
    </row>
    <row r="3893" ht="15.75">
      <c r="G3893" s="5"/>
    </row>
    <row r="3894" ht="15.75">
      <c r="G3894" s="5"/>
    </row>
    <row r="3895" ht="15.75">
      <c r="G3895" s="5"/>
    </row>
    <row r="3896" ht="15.75">
      <c r="G3896" s="5"/>
    </row>
    <row r="3897" ht="15.75">
      <c r="G3897" s="5"/>
    </row>
    <row r="3898" ht="15.75">
      <c r="G3898" s="5"/>
    </row>
    <row r="3899" ht="15.75">
      <c r="G3899" s="5"/>
    </row>
    <row r="3900" ht="15.75">
      <c r="G3900" s="5"/>
    </row>
    <row r="3901" ht="15.75">
      <c r="G3901" s="5"/>
    </row>
    <row r="3902" ht="15.75">
      <c r="G3902" s="5"/>
    </row>
    <row r="3903" ht="15.75">
      <c r="G3903" s="5"/>
    </row>
    <row r="3904" ht="15.75">
      <c r="G3904" s="5"/>
    </row>
    <row r="3905" ht="15.75">
      <c r="G3905" s="5"/>
    </row>
    <row r="3906" ht="15.75">
      <c r="G3906" s="5"/>
    </row>
    <row r="3907" ht="15.75">
      <c r="G3907" s="5"/>
    </row>
    <row r="3908" ht="15.75">
      <c r="G3908" s="5"/>
    </row>
    <row r="3909" ht="15.75">
      <c r="G3909" s="5"/>
    </row>
    <row r="3910" ht="15.75">
      <c r="G3910" s="5"/>
    </row>
    <row r="3911" ht="15.75">
      <c r="G3911" s="5"/>
    </row>
    <row r="3912" ht="15.75">
      <c r="G3912" s="5"/>
    </row>
    <row r="3913" ht="15.75">
      <c r="G3913" s="5"/>
    </row>
    <row r="3914" ht="15.75">
      <c r="G3914" s="5"/>
    </row>
    <row r="3915" ht="15.75">
      <c r="G3915" s="5"/>
    </row>
    <row r="3916" ht="15.75">
      <c r="G3916" s="5"/>
    </row>
    <row r="3917" ht="15.75">
      <c r="G3917" s="5"/>
    </row>
    <row r="3918" ht="15.75">
      <c r="G3918" s="5"/>
    </row>
    <row r="3919" ht="15.75">
      <c r="G3919" s="5"/>
    </row>
    <row r="3920" ht="15.75">
      <c r="G3920" s="5"/>
    </row>
    <row r="3921" ht="15.75">
      <c r="G3921" s="5"/>
    </row>
    <row r="3922" ht="15.75">
      <c r="G3922" s="5"/>
    </row>
    <row r="3923" ht="15.75">
      <c r="G3923" s="5"/>
    </row>
    <row r="3924" ht="15.75">
      <c r="G3924" s="5"/>
    </row>
    <row r="3925" ht="15.75">
      <c r="G3925" s="5"/>
    </row>
    <row r="3926" ht="15.75">
      <c r="G3926" s="5"/>
    </row>
    <row r="3927" ht="15.75">
      <c r="G3927" s="5"/>
    </row>
    <row r="3928" ht="15.75">
      <c r="G3928" s="5"/>
    </row>
    <row r="3929" ht="15.75">
      <c r="G3929" s="5"/>
    </row>
    <row r="3930" ht="15.75">
      <c r="G3930" s="5"/>
    </row>
    <row r="3931" ht="15.75">
      <c r="G3931" s="5"/>
    </row>
    <row r="3932" ht="15.75">
      <c r="G3932" s="5"/>
    </row>
    <row r="3933" ht="15.75">
      <c r="G3933" s="5"/>
    </row>
    <row r="3934" ht="15.75">
      <c r="G3934" s="5"/>
    </row>
    <row r="3935" ht="15.75">
      <c r="G3935" s="5"/>
    </row>
    <row r="3936" ht="15.75">
      <c r="G3936" s="5"/>
    </row>
    <row r="3937" ht="15.75">
      <c r="G3937" s="5"/>
    </row>
    <row r="3938" ht="15.75">
      <c r="G3938" s="5"/>
    </row>
    <row r="3939" ht="15.75">
      <c r="G3939" s="5"/>
    </row>
    <row r="3940" ht="15.75">
      <c r="G3940" s="5"/>
    </row>
    <row r="3941" ht="15.75">
      <c r="G3941" s="5"/>
    </row>
    <row r="3942" ht="15.75">
      <c r="G3942" s="5"/>
    </row>
    <row r="3943" ht="15.75">
      <c r="G3943" s="5"/>
    </row>
    <row r="3944" ht="15.75">
      <c r="G3944" s="5"/>
    </row>
    <row r="3945" ht="15.75">
      <c r="G3945" s="5"/>
    </row>
    <row r="3946" ht="15.75">
      <c r="G3946" s="5"/>
    </row>
    <row r="3947" ht="15.75">
      <c r="G3947" s="5"/>
    </row>
    <row r="3948" ht="15.75">
      <c r="G3948" s="5"/>
    </row>
    <row r="3949" ht="15.75">
      <c r="G3949" s="5"/>
    </row>
    <row r="3950" ht="15.75">
      <c r="G3950" s="5"/>
    </row>
    <row r="3951" ht="15.75">
      <c r="G3951" s="5"/>
    </row>
    <row r="3952" ht="15.75">
      <c r="G3952" s="5"/>
    </row>
    <row r="3953" ht="15.75">
      <c r="G3953" s="5"/>
    </row>
    <row r="3954" ht="15.75">
      <c r="G3954" s="5"/>
    </row>
    <row r="3955" ht="15.75">
      <c r="G3955" s="5"/>
    </row>
    <row r="3956" ht="15.75">
      <c r="G3956" s="5"/>
    </row>
    <row r="3957" ht="15.75">
      <c r="G3957" s="5"/>
    </row>
    <row r="3958" ht="15.75">
      <c r="G3958" s="5"/>
    </row>
    <row r="3959" ht="15.75">
      <c r="G3959" s="5"/>
    </row>
    <row r="3960" ht="15.75">
      <c r="G3960" s="5"/>
    </row>
    <row r="3961" ht="15.75">
      <c r="G3961" s="5"/>
    </row>
    <row r="3962" ht="15.75">
      <c r="G3962" s="5"/>
    </row>
    <row r="3963" ht="15.75">
      <c r="G3963" s="5"/>
    </row>
    <row r="3964" ht="15.75">
      <c r="G3964" s="5"/>
    </row>
    <row r="3965" ht="15.75">
      <c r="G3965" s="5"/>
    </row>
    <row r="3966" ht="15.75">
      <c r="G3966" s="5"/>
    </row>
    <row r="3967" ht="15.75">
      <c r="G3967" s="5"/>
    </row>
    <row r="3968" ht="15.75">
      <c r="G3968" s="5"/>
    </row>
    <row r="3969" ht="15.75">
      <c r="G3969" s="5"/>
    </row>
    <row r="3970" ht="15.75">
      <c r="G3970" s="5"/>
    </row>
    <row r="3971" ht="15.75">
      <c r="G3971" s="5"/>
    </row>
    <row r="3972" ht="15.75">
      <c r="G3972" s="5"/>
    </row>
    <row r="3973" ht="15.75">
      <c r="G3973" s="5"/>
    </row>
    <row r="3974" ht="15.75">
      <c r="G3974" s="5"/>
    </row>
    <row r="3975" ht="15.75">
      <c r="G3975" s="5"/>
    </row>
    <row r="3976" ht="15.75">
      <c r="G3976" s="5"/>
    </row>
    <row r="3977" ht="15.75">
      <c r="G3977" s="5"/>
    </row>
    <row r="3978" ht="15.75">
      <c r="G3978" s="5"/>
    </row>
    <row r="3979" ht="15.75">
      <c r="G3979" s="5"/>
    </row>
    <row r="3980" ht="15.75">
      <c r="G3980" s="5"/>
    </row>
    <row r="3981" ht="15.75">
      <c r="G3981" s="5"/>
    </row>
    <row r="3982" ht="15.75">
      <c r="G3982" s="5"/>
    </row>
    <row r="3983" ht="15.75">
      <c r="G3983" s="5"/>
    </row>
    <row r="3984" ht="15.75">
      <c r="G3984" s="5"/>
    </row>
    <row r="3985" ht="15.75">
      <c r="G3985" s="5"/>
    </row>
    <row r="3986" ht="15.75">
      <c r="G3986" s="5"/>
    </row>
    <row r="3987" ht="15.75">
      <c r="G3987" s="5"/>
    </row>
    <row r="3988" ht="15.75">
      <c r="G3988" s="5"/>
    </row>
    <row r="3989" ht="15.75">
      <c r="G3989" s="5"/>
    </row>
    <row r="3990" ht="15.75">
      <c r="G3990" s="5"/>
    </row>
    <row r="3991" ht="15.75">
      <c r="G3991" s="5"/>
    </row>
    <row r="3992" ht="15.75">
      <c r="G3992" s="5"/>
    </row>
    <row r="3993" ht="15.75">
      <c r="G3993" s="5"/>
    </row>
    <row r="3994" ht="15.75">
      <c r="G3994" s="5"/>
    </row>
    <row r="3995" ht="15.75">
      <c r="G3995" s="5"/>
    </row>
    <row r="3996" ht="15.75">
      <c r="G3996" s="5"/>
    </row>
    <row r="3997" ht="15.75">
      <c r="G3997" s="5"/>
    </row>
    <row r="3998" ht="15.75">
      <c r="G3998" s="5"/>
    </row>
    <row r="3999" ht="15.75">
      <c r="G3999" s="5"/>
    </row>
    <row r="4000" ht="15.75">
      <c r="G4000" s="5"/>
    </row>
    <row r="4001" ht="15.75">
      <c r="G4001" s="5"/>
    </row>
    <row r="4002" ht="15.75">
      <c r="G4002" s="5"/>
    </row>
    <row r="4003" ht="15.75">
      <c r="G4003" s="5"/>
    </row>
    <row r="4004" ht="15.75">
      <c r="G4004" s="5"/>
    </row>
    <row r="4005" ht="15.75">
      <c r="G4005" s="5"/>
    </row>
    <row r="4006" ht="15.75">
      <c r="G4006" s="5"/>
    </row>
    <row r="4007" ht="15.75">
      <c r="G4007" s="5"/>
    </row>
    <row r="4008" ht="15.75">
      <c r="G4008" s="5"/>
    </row>
    <row r="4009" ht="15.75">
      <c r="G4009" s="5"/>
    </row>
    <row r="4010" ht="15.75">
      <c r="G4010" s="5"/>
    </row>
    <row r="4011" ht="15.75">
      <c r="G4011" s="5"/>
    </row>
    <row r="4012" ht="15.75">
      <c r="G4012" s="5"/>
    </row>
    <row r="4013" ht="15.75">
      <c r="G4013" s="5"/>
    </row>
  </sheetData>
  <mergeCells count="8">
    <mergeCell ref="G3:G4"/>
    <mergeCell ref="H3:H4"/>
    <mergeCell ref="F3:F4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R342"/>
  <sheetViews>
    <sheetView zoomScale="150" zoomScaleNormal="150" workbookViewId="0" topLeftCell="A253">
      <selection activeCell="E277" sqref="E277"/>
    </sheetView>
  </sheetViews>
  <sheetFormatPr defaultColWidth="9.140625" defaultRowHeight="12.75"/>
  <cols>
    <col min="1" max="1" width="2.28125" style="3" customWidth="1"/>
    <col min="2" max="2" width="6.00390625" style="3" customWidth="1"/>
    <col min="3" max="3" width="7.7109375" style="3" customWidth="1"/>
    <col min="4" max="4" width="7.57421875" style="3" customWidth="1"/>
    <col min="5" max="5" width="37.7109375" style="3" customWidth="1"/>
    <col min="6" max="6" width="19.00390625" style="3" customWidth="1"/>
    <col min="7" max="7" width="17.00390625" style="271" customWidth="1"/>
    <col min="8" max="8" width="11.57421875" style="3" hidden="1" customWidth="1"/>
    <col min="9" max="9" width="10.28125" style="3" hidden="1" customWidth="1"/>
    <col min="10" max="11" width="13.28125" style="3" hidden="1" customWidth="1"/>
    <col min="12" max="12" width="0.13671875" style="3" customWidth="1"/>
    <col min="13" max="13" width="19.00390625" style="185" customWidth="1"/>
    <col min="14" max="14" width="31.00390625" style="3" customWidth="1"/>
    <col min="15" max="15" width="9.140625" style="3" customWidth="1"/>
    <col min="16" max="18" width="11.57421875" style="3" customWidth="1"/>
    <col min="19" max="16384" width="9.140625" style="3" customWidth="1"/>
  </cols>
  <sheetData>
    <row r="1" spans="2:14" ht="38.25" customHeight="1">
      <c r="B1" s="1" t="s">
        <v>32</v>
      </c>
      <c r="C1" s="42"/>
      <c r="D1" s="2"/>
      <c r="F1" s="4"/>
      <c r="G1" s="142"/>
      <c r="H1" s="4"/>
      <c r="I1" s="4"/>
      <c r="J1" s="4"/>
      <c r="K1" s="4"/>
      <c r="L1" s="4"/>
      <c r="M1" s="5"/>
      <c r="N1" s="143" t="s">
        <v>33</v>
      </c>
    </row>
    <row r="2" spans="2:14" ht="13.5" thickBot="1">
      <c r="B2" s="1"/>
      <c r="C2" s="42"/>
      <c r="D2" s="2"/>
      <c r="F2" s="4"/>
      <c r="G2" s="142"/>
      <c r="H2" s="4"/>
      <c r="I2" s="4"/>
      <c r="J2" s="4"/>
      <c r="K2" s="4"/>
      <c r="L2" s="4"/>
      <c r="M2" s="5"/>
      <c r="N2" s="4"/>
    </row>
    <row r="3" spans="2:14" s="12" customFormat="1" ht="15.75" customHeight="1">
      <c r="B3" s="337" t="s">
        <v>156</v>
      </c>
      <c r="C3" s="322" t="s">
        <v>251</v>
      </c>
      <c r="D3" s="322" t="s">
        <v>158</v>
      </c>
      <c r="E3" s="322" t="s">
        <v>159</v>
      </c>
      <c r="F3" s="339" t="s">
        <v>34</v>
      </c>
      <c r="G3" s="341" t="s">
        <v>160</v>
      </c>
      <c r="H3" s="186"/>
      <c r="I3" s="186"/>
      <c r="J3" s="186"/>
      <c r="K3" s="187"/>
      <c r="L3" s="186" t="s">
        <v>35</v>
      </c>
      <c r="M3" s="332" t="s">
        <v>36</v>
      </c>
      <c r="N3" s="322" t="s">
        <v>9</v>
      </c>
    </row>
    <row r="4" spans="2:14" s="188" customFormat="1" ht="79.5" customHeight="1" thickBot="1">
      <c r="B4" s="338"/>
      <c r="C4" s="323"/>
      <c r="D4" s="323"/>
      <c r="E4" s="323"/>
      <c r="F4" s="340"/>
      <c r="G4" s="342"/>
      <c r="H4" s="189" t="s">
        <v>37</v>
      </c>
      <c r="I4" s="189" t="s">
        <v>37</v>
      </c>
      <c r="J4" s="189" t="s">
        <v>37</v>
      </c>
      <c r="K4" s="189" t="s">
        <v>37</v>
      </c>
      <c r="L4" s="189" t="s">
        <v>37</v>
      </c>
      <c r="M4" s="333"/>
      <c r="N4" s="323"/>
    </row>
    <row r="5" spans="2:14" ht="12.75">
      <c r="B5" s="190"/>
      <c r="C5" s="191"/>
      <c r="D5" s="191"/>
      <c r="E5" s="191"/>
      <c r="F5" s="191"/>
      <c r="G5" s="192"/>
      <c r="H5" s="192"/>
      <c r="I5" s="192"/>
      <c r="J5" s="192"/>
      <c r="K5" s="192"/>
      <c r="L5" s="192"/>
      <c r="M5" s="191"/>
      <c r="N5" s="191"/>
    </row>
    <row r="6" spans="2:14" s="5" customFormat="1" ht="16.5" customHeight="1">
      <c r="B6" s="193" t="s">
        <v>252</v>
      </c>
      <c r="C6" s="194"/>
      <c r="D6" s="194"/>
      <c r="E6" s="195" t="s">
        <v>253</v>
      </c>
      <c r="F6" s="196">
        <f>F7+F11+F15+F13+F17</f>
        <v>617612</v>
      </c>
      <c r="G6" s="197">
        <f>G7+G11+G15+G13+G17</f>
        <v>175304</v>
      </c>
      <c r="H6" s="196">
        <f aca="true" t="shared" si="0" ref="H6:M6">H7+H11+H15+H13+H17</f>
        <v>0</v>
      </c>
      <c r="I6" s="196">
        <f t="shared" si="0"/>
        <v>0</v>
      </c>
      <c r="J6" s="196">
        <f t="shared" si="0"/>
        <v>0</v>
      </c>
      <c r="K6" s="196">
        <f t="shared" si="0"/>
        <v>0</v>
      </c>
      <c r="L6" s="196">
        <f t="shared" si="0"/>
        <v>0</v>
      </c>
      <c r="M6" s="196">
        <f t="shared" si="0"/>
        <v>792916</v>
      </c>
      <c r="N6" s="198"/>
    </row>
    <row r="7" spans="2:14" s="5" customFormat="1" ht="17.25" customHeight="1">
      <c r="B7" s="199"/>
      <c r="C7" s="200" t="s">
        <v>254</v>
      </c>
      <c r="D7" s="29"/>
      <c r="E7" s="30" t="s">
        <v>255</v>
      </c>
      <c r="F7" s="201">
        <f>SUM(F8:F10)</f>
        <v>32950</v>
      </c>
      <c r="G7" s="202">
        <f aca="true" t="shared" si="1" ref="G7:M7">SUM(G8:G10)</f>
        <v>5050</v>
      </c>
      <c r="H7" s="201">
        <f t="shared" si="1"/>
        <v>0</v>
      </c>
      <c r="I7" s="201">
        <f t="shared" si="1"/>
        <v>0</v>
      </c>
      <c r="J7" s="201">
        <f t="shared" si="1"/>
        <v>0</v>
      </c>
      <c r="K7" s="201">
        <f t="shared" si="1"/>
        <v>0</v>
      </c>
      <c r="L7" s="201">
        <f t="shared" si="1"/>
        <v>0</v>
      </c>
      <c r="M7" s="64">
        <f t="shared" si="1"/>
        <v>38000</v>
      </c>
      <c r="N7" s="29"/>
    </row>
    <row r="8" spans="2:14" s="5" customFormat="1" ht="12.75">
      <c r="B8" s="199"/>
      <c r="C8" s="38"/>
      <c r="D8" s="32">
        <v>4210</v>
      </c>
      <c r="E8" s="39" t="s">
        <v>256</v>
      </c>
      <c r="F8" s="203">
        <v>1000</v>
      </c>
      <c r="G8" s="204">
        <v>-1000</v>
      </c>
      <c r="H8" s="201"/>
      <c r="I8" s="201"/>
      <c r="J8" s="201"/>
      <c r="K8" s="201"/>
      <c r="L8" s="201"/>
      <c r="M8" s="206">
        <f aca="true" t="shared" si="2" ref="M8:M20">F8+G8+H8+I8+J8+K8+L8</f>
        <v>0</v>
      </c>
      <c r="N8" s="29"/>
    </row>
    <row r="9" spans="2:14" s="5" customFormat="1" ht="24.75" customHeight="1">
      <c r="B9" s="199"/>
      <c r="C9" s="38"/>
      <c r="D9" s="32">
        <v>4270</v>
      </c>
      <c r="E9" s="39" t="s">
        <v>257</v>
      </c>
      <c r="F9" s="203">
        <v>30950</v>
      </c>
      <c r="G9" s="207">
        <v>5050</v>
      </c>
      <c r="H9" s="201"/>
      <c r="I9" s="201"/>
      <c r="J9" s="201"/>
      <c r="K9" s="201"/>
      <c r="L9" s="201"/>
      <c r="M9" s="206">
        <f t="shared" si="2"/>
        <v>36000</v>
      </c>
      <c r="N9" s="164" t="s">
        <v>38</v>
      </c>
    </row>
    <row r="10" spans="2:14" s="5" customFormat="1" ht="12.75">
      <c r="B10" s="199"/>
      <c r="C10" s="38"/>
      <c r="D10" s="32">
        <v>4300</v>
      </c>
      <c r="E10" s="39" t="s">
        <v>258</v>
      </c>
      <c r="F10" s="203">
        <v>1000</v>
      </c>
      <c r="G10" s="207">
        <v>1000</v>
      </c>
      <c r="H10" s="201"/>
      <c r="I10" s="201"/>
      <c r="J10" s="201"/>
      <c r="K10" s="201"/>
      <c r="L10" s="201"/>
      <c r="M10" s="206">
        <f t="shared" si="2"/>
        <v>2000</v>
      </c>
      <c r="N10" s="29"/>
    </row>
    <row r="11" spans="2:14" s="5" customFormat="1" ht="12.75">
      <c r="B11" s="199"/>
      <c r="C11" s="200" t="s">
        <v>259</v>
      </c>
      <c r="D11" s="29"/>
      <c r="E11" s="30" t="s">
        <v>260</v>
      </c>
      <c r="F11" s="201">
        <f>SUM(F12)</f>
        <v>551774</v>
      </c>
      <c r="G11" s="202">
        <f aca="true" t="shared" si="3" ref="G11:M11">SUM(G12)</f>
        <v>18600</v>
      </c>
      <c r="H11" s="201">
        <f t="shared" si="3"/>
        <v>0</v>
      </c>
      <c r="I11" s="201">
        <f t="shared" si="3"/>
        <v>0</v>
      </c>
      <c r="J11" s="201">
        <f t="shared" si="3"/>
        <v>0</v>
      </c>
      <c r="K11" s="201">
        <f t="shared" si="3"/>
        <v>0</v>
      </c>
      <c r="L11" s="201">
        <f t="shared" si="3"/>
        <v>0</v>
      </c>
      <c r="M11" s="64">
        <f t="shared" si="3"/>
        <v>570374</v>
      </c>
      <c r="N11" s="208"/>
    </row>
    <row r="12" spans="2:14" s="31" customFormat="1" ht="12.75">
      <c r="B12" s="209"/>
      <c r="C12" s="38"/>
      <c r="D12" s="32">
        <v>6050</v>
      </c>
      <c r="E12" s="39" t="s">
        <v>261</v>
      </c>
      <c r="F12" s="37">
        <v>551774</v>
      </c>
      <c r="G12" s="166">
        <v>18600</v>
      </c>
      <c r="H12" s="28"/>
      <c r="I12" s="28"/>
      <c r="J12" s="28"/>
      <c r="K12" s="28"/>
      <c r="L12" s="28"/>
      <c r="M12" s="206">
        <f t="shared" si="2"/>
        <v>570374</v>
      </c>
      <c r="N12" s="210" t="s">
        <v>39</v>
      </c>
    </row>
    <row r="13" spans="2:14" s="5" customFormat="1" ht="63.75">
      <c r="B13" s="199"/>
      <c r="C13" s="200" t="s">
        <v>262</v>
      </c>
      <c r="D13" s="29"/>
      <c r="E13" s="30" t="s">
        <v>263</v>
      </c>
      <c r="F13" s="201">
        <f>SUM(F14)</f>
        <v>5100</v>
      </c>
      <c r="G13" s="202">
        <f aca="true" t="shared" si="4" ref="G13:M13">SUM(G14)</f>
        <v>0</v>
      </c>
      <c r="H13" s="201">
        <f t="shared" si="4"/>
        <v>0</v>
      </c>
      <c r="I13" s="201">
        <f t="shared" si="4"/>
        <v>0</v>
      </c>
      <c r="J13" s="201">
        <f t="shared" si="4"/>
        <v>0</v>
      </c>
      <c r="K13" s="201">
        <f t="shared" si="4"/>
        <v>0</v>
      </c>
      <c r="L13" s="201">
        <f t="shared" si="4"/>
        <v>0</v>
      </c>
      <c r="M13" s="64">
        <f t="shared" si="4"/>
        <v>5100</v>
      </c>
      <c r="N13" s="164"/>
    </row>
    <row r="14" spans="2:14" s="5" customFormat="1" ht="12.75">
      <c r="B14" s="199"/>
      <c r="C14" s="32"/>
      <c r="D14" s="32">
        <v>4300</v>
      </c>
      <c r="E14" s="39" t="s">
        <v>258</v>
      </c>
      <c r="F14" s="203">
        <v>5100</v>
      </c>
      <c r="G14" s="202"/>
      <c r="H14" s="201"/>
      <c r="I14" s="201"/>
      <c r="J14" s="201"/>
      <c r="K14" s="201"/>
      <c r="L14" s="201"/>
      <c r="M14" s="206">
        <f t="shared" si="2"/>
        <v>5100</v>
      </c>
      <c r="N14" s="164"/>
    </row>
    <row r="15" spans="2:14" s="5" customFormat="1" ht="12.75">
      <c r="B15" s="199"/>
      <c r="C15" s="200" t="s">
        <v>264</v>
      </c>
      <c r="D15" s="32"/>
      <c r="E15" s="30" t="s">
        <v>265</v>
      </c>
      <c r="F15" s="201">
        <f>SUM(F16)</f>
        <v>12688</v>
      </c>
      <c r="G15" s="202">
        <f aca="true" t="shared" si="5" ref="G15:M15">SUM(G16)</f>
        <v>0</v>
      </c>
      <c r="H15" s="201">
        <f t="shared" si="5"/>
        <v>0</v>
      </c>
      <c r="I15" s="201">
        <f t="shared" si="5"/>
        <v>0</v>
      </c>
      <c r="J15" s="201">
        <f t="shared" si="5"/>
        <v>0</v>
      </c>
      <c r="K15" s="201">
        <f t="shared" si="5"/>
        <v>0</v>
      </c>
      <c r="L15" s="201">
        <f t="shared" si="5"/>
        <v>0</v>
      </c>
      <c r="M15" s="64">
        <f t="shared" si="5"/>
        <v>12688</v>
      </c>
      <c r="N15" s="164"/>
    </row>
    <row r="16" spans="2:14" s="5" customFormat="1" ht="38.25">
      <c r="B16" s="199"/>
      <c r="C16" s="32"/>
      <c r="D16" s="32">
        <v>2850</v>
      </c>
      <c r="E16" s="39" t="s">
        <v>266</v>
      </c>
      <c r="F16" s="203">
        <v>12688</v>
      </c>
      <c r="G16" s="202"/>
      <c r="H16" s="201"/>
      <c r="I16" s="201"/>
      <c r="J16" s="201"/>
      <c r="K16" s="201"/>
      <c r="L16" s="201"/>
      <c r="M16" s="206">
        <f t="shared" si="2"/>
        <v>12688</v>
      </c>
      <c r="N16" s="164"/>
    </row>
    <row r="17" spans="2:14" s="5" customFormat="1" ht="12.75">
      <c r="B17" s="199"/>
      <c r="C17" s="200" t="s">
        <v>267</v>
      </c>
      <c r="D17" s="29"/>
      <c r="E17" s="30" t="s">
        <v>164</v>
      </c>
      <c r="F17" s="201">
        <f>SUM(F18:F20)</f>
        <v>15100</v>
      </c>
      <c r="G17" s="202">
        <f>SUM(G18:G20)</f>
        <v>151654</v>
      </c>
      <c r="H17" s="201">
        <f>SUM(H18:H19)</f>
        <v>0</v>
      </c>
      <c r="I17" s="201">
        <f>SUM(I18:I19)</f>
        <v>0</v>
      </c>
      <c r="J17" s="201">
        <f>SUM(J18:J19)</f>
        <v>0</v>
      </c>
      <c r="K17" s="201">
        <f>SUM(K18:K19)</f>
        <v>0</v>
      </c>
      <c r="L17" s="201">
        <f>SUM(L18:L19)</f>
        <v>0</v>
      </c>
      <c r="M17" s="64">
        <f>SUM(M18:M20)</f>
        <v>166754</v>
      </c>
      <c r="N17" s="164"/>
    </row>
    <row r="18" spans="2:14" s="31" customFormat="1" ht="18.75" customHeight="1">
      <c r="B18" s="199"/>
      <c r="C18" s="200"/>
      <c r="D18" s="32">
        <v>4210</v>
      </c>
      <c r="E18" s="39" t="s">
        <v>256</v>
      </c>
      <c r="F18" s="37">
        <v>5100</v>
      </c>
      <c r="G18" s="211">
        <v>574</v>
      </c>
      <c r="H18" s="28"/>
      <c r="I18" s="28"/>
      <c r="J18" s="28"/>
      <c r="K18" s="28"/>
      <c r="L18" s="28"/>
      <c r="M18" s="206">
        <f t="shared" si="2"/>
        <v>5674</v>
      </c>
      <c r="N18" s="329" t="s">
        <v>40</v>
      </c>
    </row>
    <row r="19" spans="2:14" s="5" customFormat="1" ht="21" customHeight="1">
      <c r="B19" s="199"/>
      <c r="C19" s="32"/>
      <c r="D19" s="32">
        <v>4300</v>
      </c>
      <c r="E19" s="39" t="s">
        <v>258</v>
      </c>
      <c r="F19" s="203">
        <v>10000</v>
      </c>
      <c r="G19" s="212">
        <v>2400</v>
      </c>
      <c r="H19" s="201"/>
      <c r="I19" s="201"/>
      <c r="J19" s="201"/>
      <c r="K19" s="201"/>
      <c r="L19" s="201"/>
      <c r="M19" s="206">
        <f t="shared" si="2"/>
        <v>12400</v>
      </c>
      <c r="N19" s="330"/>
    </row>
    <row r="20" spans="2:14" s="5" customFormat="1" ht="12.75">
      <c r="B20" s="199"/>
      <c r="C20" s="32"/>
      <c r="D20" s="18">
        <v>4430</v>
      </c>
      <c r="E20" s="20" t="s">
        <v>282</v>
      </c>
      <c r="F20" s="203"/>
      <c r="G20" s="212">
        <v>148680</v>
      </c>
      <c r="H20" s="201"/>
      <c r="I20" s="201"/>
      <c r="J20" s="201"/>
      <c r="K20" s="201"/>
      <c r="L20" s="201"/>
      <c r="M20" s="206">
        <f t="shared" si="2"/>
        <v>148680</v>
      </c>
      <c r="N20" s="331"/>
    </row>
    <row r="21" spans="2:14" s="5" customFormat="1" ht="15" customHeight="1">
      <c r="B21" s="213">
        <v>600</v>
      </c>
      <c r="C21" s="198"/>
      <c r="D21" s="198"/>
      <c r="E21" s="214" t="s">
        <v>170</v>
      </c>
      <c r="F21" s="215">
        <f>F22+F26</f>
        <v>518310</v>
      </c>
      <c r="G21" s="216">
        <f aca="true" t="shared" si="6" ref="G21:M21">G22+G26</f>
        <v>39093</v>
      </c>
      <c r="H21" s="215">
        <f t="shared" si="6"/>
        <v>0</v>
      </c>
      <c r="I21" s="215">
        <f t="shared" si="6"/>
        <v>0</v>
      </c>
      <c r="J21" s="215">
        <f t="shared" si="6"/>
        <v>0</v>
      </c>
      <c r="K21" s="215">
        <f t="shared" si="6"/>
        <v>0</v>
      </c>
      <c r="L21" s="215">
        <f t="shared" si="6"/>
        <v>0</v>
      </c>
      <c r="M21" s="215">
        <f t="shared" si="6"/>
        <v>557403</v>
      </c>
      <c r="N21" s="217"/>
    </row>
    <row r="22" spans="2:14" s="5" customFormat="1" ht="18" customHeight="1">
      <c r="B22" s="199"/>
      <c r="C22" s="24">
        <v>60014</v>
      </c>
      <c r="D22" s="24"/>
      <c r="E22" s="25" t="s">
        <v>3</v>
      </c>
      <c r="F22" s="218">
        <f>SUM(F23:F25)</f>
        <v>281958</v>
      </c>
      <c r="G22" s="219">
        <f>SUM(G23:G25)</f>
        <v>-407</v>
      </c>
      <c r="H22" s="218">
        <f>SUM(H24:H25)</f>
        <v>0</v>
      </c>
      <c r="I22" s="218">
        <f>SUM(I24:I25)</f>
        <v>0</v>
      </c>
      <c r="J22" s="218">
        <f>SUM(J24:J25)</f>
        <v>0</v>
      </c>
      <c r="K22" s="218">
        <f>SUM(K24:K25)</f>
        <v>0</v>
      </c>
      <c r="L22" s="218">
        <f>SUM(L24:L25)</f>
        <v>0</v>
      </c>
      <c r="M22" s="220">
        <f>SUM(M23:M25)</f>
        <v>281551</v>
      </c>
      <c r="N22" s="164"/>
    </row>
    <row r="23" spans="2:14" s="5" customFormat="1" ht="45">
      <c r="B23" s="199"/>
      <c r="C23" s="24"/>
      <c r="D23" s="26">
        <v>2710</v>
      </c>
      <c r="E23" s="27" t="s">
        <v>146</v>
      </c>
      <c r="F23" s="203">
        <v>142957</v>
      </c>
      <c r="G23" s="204">
        <v>-407</v>
      </c>
      <c r="H23" s="218"/>
      <c r="I23" s="218"/>
      <c r="J23" s="218"/>
      <c r="K23" s="218"/>
      <c r="L23" s="218"/>
      <c r="M23" s="206">
        <f aca="true" t="shared" si="7" ref="M23:M35">F23+G23+H23+I23+J23+K23+L23</f>
        <v>142550</v>
      </c>
      <c r="N23" s="164" t="s">
        <v>41</v>
      </c>
    </row>
    <row r="24" spans="2:14" s="5" customFormat="1" ht="53.25" customHeight="1">
      <c r="B24" s="199"/>
      <c r="C24" s="24"/>
      <c r="D24" s="26">
        <v>6300</v>
      </c>
      <c r="E24" s="27" t="s">
        <v>147</v>
      </c>
      <c r="F24" s="203">
        <v>53900</v>
      </c>
      <c r="G24" s="204"/>
      <c r="H24" s="201"/>
      <c r="I24" s="201"/>
      <c r="J24" s="201"/>
      <c r="K24" s="201"/>
      <c r="L24" s="201"/>
      <c r="M24" s="206">
        <f t="shared" si="7"/>
        <v>53900</v>
      </c>
      <c r="N24" s="164"/>
    </row>
    <row r="25" spans="2:14" s="5" customFormat="1" ht="18" customHeight="1">
      <c r="B25" s="199"/>
      <c r="C25" s="26"/>
      <c r="D25" s="18">
        <v>6050</v>
      </c>
      <c r="E25" s="20" t="s">
        <v>261</v>
      </c>
      <c r="F25" s="203">
        <v>85101</v>
      </c>
      <c r="G25" s="221"/>
      <c r="H25" s="201"/>
      <c r="I25" s="201"/>
      <c r="J25" s="201"/>
      <c r="K25" s="201"/>
      <c r="L25" s="201"/>
      <c r="M25" s="206">
        <f t="shared" si="7"/>
        <v>85101</v>
      </c>
      <c r="N25" s="164"/>
    </row>
    <row r="26" spans="2:14" s="5" customFormat="1" ht="19.5" customHeight="1">
      <c r="B26" s="222"/>
      <c r="C26" s="13">
        <v>60016</v>
      </c>
      <c r="D26" s="13"/>
      <c r="E26" s="15" t="s">
        <v>171</v>
      </c>
      <c r="F26" s="218">
        <f>F27</f>
        <v>236352</v>
      </c>
      <c r="G26" s="221">
        <f aca="true" t="shared" si="8" ref="G26:M26">G27</f>
        <v>39500</v>
      </c>
      <c r="H26" s="218">
        <f t="shared" si="8"/>
        <v>0</v>
      </c>
      <c r="I26" s="218">
        <f t="shared" si="8"/>
        <v>0</v>
      </c>
      <c r="J26" s="218">
        <f t="shared" si="8"/>
        <v>0</v>
      </c>
      <c r="K26" s="218">
        <f t="shared" si="8"/>
        <v>0</v>
      </c>
      <c r="L26" s="218">
        <f t="shared" si="8"/>
        <v>0</v>
      </c>
      <c r="M26" s="220">
        <f t="shared" si="8"/>
        <v>275852</v>
      </c>
      <c r="N26" s="164"/>
    </row>
    <row r="27" spans="2:14" s="5" customFormat="1" ht="27" customHeight="1">
      <c r="B27" s="223"/>
      <c r="C27" s="19"/>
      <c r="D27" s="18">
        <v>6050</v>
      </c>
      <c r="E27" s="20" t="s">
        <v>261</v>
      </c>
      <c r="F27" s="203">
        <v>236352</v>
      </c>
      <c r="G27" s="207">
        <f>16000+23500</f>
        <v>39500</v>
      </c>
      <c r="H27" s="201"/>
      <c r="I27" s="201"/>
      <c r="J27" s="201"/>
      <c r="K27" s="201"/>
      <c r="L27" s="201"/>
      <c r="M27" s="206">
        <f t="shared" si="7"/>
        <v>275852</v>
      </c>
      <c r="N27" s="164" t="s">
        <v>42</v>
      </c>
    </row>
    <row r="28" spans="2:14" s="5" customFormat="1" ht="12.75">
      <c r="B28" s="213">
        <v>700</v>
      </c>
      <c r="C28" s="198"/>
      <c r="D28" s="198"/>
      <c r="E28" s="214" t="s">
        <v>172</v>
      </c>
      <c r="F28" s="215">
        <f>F29+F31</f>
        <v>1567771</v>
      </c>
      <c r="G28" s="224">
        <f aca="true" t="shared" si="9" ref="G28:M28">G29+G31</f>
        <v>15180</v>
      </c>
      <c r="H28" s="215">
        <f t="shared" si="9"/>
        <v>0</v>
      </c>
      <c r="I28" s="215">
        <f t="shared" si="9"/>
        <v>0</v>
      </c>
      <c r="J28" s="215">
        <f t="shared" si="9"/>
        <v>0</v>
      </c>
      <c r="K28" s="215">
        <f t="shared" si="9"/>
        <v>0</v>
      </c>
      <c r="L28" s="215">
        <f t="shared" si="9"/>
        <v>0</v>
      </c>
      <c r="M28" s="215">
        <f t="shared" si="9"/>
        <v>1582951</v>
      </c>
      <c r="N28" s="217"/>
    </row>
    <row r="29" spans="2:14" s="5" customFormat="1" ht="30" customHeight="1">
      <c r="B29" s="222"/>
      <c r="C29" s="13">
        <v>70004</v>
      </c>
      <c r="D29" s="13"/>
      <c r="E29" s="15" t="s">
        <v>268</v>
      </c>
      <c r="F29" s="218">
        <f aca="true" t="shared" si="10" ref="F29:M29">SUM(F30:F30)</f>
        <v>318071</v>
      </c>
      <c r="G29" s="221">
        <f t="shared" si="10"/>
        <v>0</v>
      </c>
      <c r="H29" s="218">
        <f t="shared" si="10"/>
        <v>0</v>
      </c>
      <c r="I29" s="218">
        <f t="shared" si="10"/>
        <v>0</v>
      </c>
      <c r="J29" s="218">
        <f t="shared" si="10"/>
        <v>0</v>
      </c>
      <c r="K29" s="218">
        <f t="shared" si="10"/>
        <v>0</v>
      </c>
      <c r="L29" s="218">
        <f t="shared" si="10"/>
        <v>0</v>
      </c>
      <c r="M29" s="220">
        <f t="shared" si="10"/>
        <v>318071</v>
      </c>
      <c r="N29" s="164"/>
    </row>
    <row r="30" spans="2:14" s="5" customFormat="1" ht="25.5">
      <c r="B30" s="225"/>
      <c r="C30" s="226"/>
      <c r="D30" s="18">
        <v>2650</v>
      </c>
      <c r="E30" s="20" t="s">
        <v>269</v>
      </c>
      <c r="F30" s="203">
        <v>318071</v>
      </c>
      <c r="G30" s="221"/>
      <c r="H30" s="201"/>
      <c r="I30" s="201"/>
      <c r="J30" s="201"/>
      <c r="K30" s="201"/>
      <c r="L30" s="201"/>
      <c r="M30" s="206">
        <f t="shared" si="7"/>
        <v>318071</v>
      </c>
      <c r="N30" s="164"/>
    </row>
    <row r="31" spans="2:14" s="5" customFormat="1" ht="15" customHeight="1">
      <c r="B31" s="199"/>
      <c r="C31" s="13">
        <v>70005</v>
      </c>
      <c r="D31" s="13"/>
      <c r="E31" s="15" t="s">
        <v>173</v>
      </c>
      <c r="F31" s="218">
        <f>SUM(F32:F35)</f>
        <v>1249700</v>
      </c>
      <c r="G31" s="221">
        <f aca="true" t="shared" si="11" ref="G31:M31">SUM(G32:G35)</f>
        <v>15180</v>
      </c>
      <c r="H31" s="218">
        <f t="shared" si="11"/>
        <v>0</v>
      </c>
      <c r="I31" s="218">
        <f t="shared" si="11"/>
        <v>0</v>
      </c>
      <c r="J31" s="218">
        <f t="shared" si="11"/>
        <v>0</v>
      </c>
      <c r="K31" s="218">
        <f t="shared" si="11"/>
        <v>0</v>
      </c>
      <c r="L31" s="218">
        <f t="shared" si="11"/>
        <v>0</v>
      </c>
      <c r="M31" s="220">
        <f t="shared" si="11"/>
        <v>1264880</v>
      </c>
      <c r="N31" s="164"/>
    </row>
    <row r="32" spans="2:14" s="5" customFormat="1" ht="22.5">
      <c r="B32" s="199"/>
      <c r="C32" s="29"/>
      <c r="D32" s="18">
        <v>4210</v>
      </c>
      <c r="E32" s="20" t="s">
        <v>256</v>
      </c>
      <c r="F32" s="203">
        <v>20000</v>
      </c>
      <c r="G32" s="207">
        <v>180</v>
      </c>
      <c r="H32" s="201"/>
      <c r="I32" s="201"/>
      <c r="J32" s="201"/>
      <c r="K32" s="201"/>
      <c r="L32" s="201"/>
      <c r="M32" s="206">
        <f t="shared" si="7"/>
        <v>20180</v>
      </c>
      <c r="N32" s="164" t="s">
        <v>43</v>
      </c>
    </row>
    <row r="33" spans="2:14" s="5" customFormat="1" ht="22.5">
      <c r="B33" s="199"/>
      <c r="C33" s="29"/>
      <c r="D33" s="18">
        <v>4300</v>
      </c>
      <c r="E33" s="20" t="s">
        <v>258</v>
      </c>
      <c r="F33" s="203">
        <v>75000</v>
      </c>
      <c r="G33" s="207">
        <v>15000</v>
      </c>
      <c r="H33" s="201"/>
      <c r="I33" s="201"/>
      <c r="J33" s="201"/>
      <c r="K33" s="201"/>
      <c r="L33" s="201"/>
      <c r="M33" s="206">
        <f t="shared" si="7"/>
        <v>90000</v>
      </c>
      <c r="N33" s="164" t="s">
        <v>44</v>
      </c>
    </row>
    <row r="34" spans="2:14" s="5" customFormat="1" ht="39" customHeight="1">
      <c r="B34" s="199"/>
      <c r="C34" s="29"/>
      <c r="D34" s="18">
        <v>6050</v>
      </c>
      <c r="E34" s="20" t="s">
        <v>261</v>
      </c>
      <c r="F34" s="203">
        <v>20000</v>
      </c>
      <c r="G34" s="204"/>
      <c r="H34" s="201"/>
      <c r="I34" s="201"/>
      <c r="J34" s="201"/>
      <c r="K34" s="201"/>
      <c r="L34" s="201"/>
      <c r="M34" s="206">
        <f t="shared" si="7"/>
        <v>20000</v>
      </c>
      <c r="N34" s="164"/>
    </row>
    <row r="35" spans="2:14" s="5" customFormat="1" ht="25.5">
      <c r="B35" s="199"/>
      <c r="C35" s="29"/>
      <c r="D35" s="18">
        <v>6060</v>
      </c>
      <c r="E35" s="20" t="s">
        <v>300</v>
      </c>
      <c r="F35" s="203">
        <v>1134700</v>
      </c>
      <c r="G35" s="204"/>
      <c r="H35" s="201"/>
      <c r="I35" s="201"/>
      <c r="J35" s="201"/>
      <c r="K35" s="201"/>
      <c r="L35" s="201"/>
      <c r="M35" s="206">
        <f t="shared" si="7"/>
        <v>1134700</v>
      </c>
      <c r="N35" s="164"/>
    </row>
    <row r="36" spans="2:14" s="12" customFormat="1" ht="12.75">
      <c r="B36" s="213">
        <v>750</v>
      </c>
      <c r="C36" s="198"/>
      <c r="D36" s="198"/>
      <c r="E36" s="214" t="s">
        <v>182</v>
      </c>
      <c r="F36" s="45">
        <f>F37+F40+F47+F63</f>
        <v>2164654</v>
      </c>
      <c r="G36" s="227">
        <f aca="true" t="shared" si="12" ref="G36:M36">G37+G40+G47+G63</f>
        <v>92900</v>
      </c>
      <c r="H36" s="45">
        <f t="shared" si="12"/>
        <v>0</v>
      </c>
      <c r="I36" s="45">
        <f t="shared" si="12"/>
        <v>0</v>
      </c>
      <c r="J36" s="45">
        <f t="shared" si="12"/>
        <v>0</v>
      </c>
      <c r="K36" s="45">
        <f t="shared" si="12"/>
        <v>0</v>
      </c>
      <c r="L36" s="45">
        <f t="shared" si="12"/>
        <v>0</v>
      </c>
      <c r="M36" s="45">
        <f t="shared" si="12"/>
        <v>2257554</v>
      </c>
      <c r="N36" s="228"/>
    </row>
    <row r="37" spans="2:14" s="12" customFormat="1" ht="12.75">
      <c r="B37" s="222"/>
      <c r="C37" s="13">
        <v>75011</v>
      </c>
      <c r="D37" s="13"/>
      <c r="E37" s="15" t="s">
        <v>183</v>
      </c>
      <c r="F37" s="229">
        <f>SUM(F38:F39)</f>
        <v>53800</v>
      </c>
      <c r="G37" s="17">
        <f aca="true" t="shared" si="13" ref="G37:M37">SUM(G38:G39)</f>
        <v>0</v>
      </c>
      <c r="H37" s="229">
        <f t="shared" si="13"/>
        <v>0</v>
      </c>
      <c r="I37" s="229">
        <f t="shared" si="13"/>
        <v>0</v>
      </c>
      <c r="J37" s="229">
        <f t="shared" si="13"/>
        <v>0</v>
      </c>
      <c r="K37" s="229">
        <f t="shared" si="13"/>
        <v>0</v>
      </c>
      <c r="L37" s="229">
        <f t="shared" si="13"/>
        <v>0</v>
      </c>
      <c r="M37" s="174">
        <f t="shared" si="13"/>
        <v>53800</v>
      </c>
      <c r="N37" s="230"/>
    </row>
    <row r="38" spans="2:14" s="12" customFormat="1" ht="12.75">
      <c r="B38" s="222"/>
      <c r="C38" s="18"/>
      <c r="D38" s="18">
        <v>4010</v>
      </c>
      <c r="E38" s="20" t="s">
        <v>272</v>
      </c>
      <c r="F38" s="21">
        <v>45893</v>
      </c>
      <c r="G38" s="231"/>
      <c r="H38" s="231"/>
      <c r="I38" s="231"/>
      <c r="J38" s="231"/>
      <c r="K38" s="231"/>
      <c r="L38" s="231"/>
      <c r="M38" s="206">
        <f aca="true" t="shared" si="14" ref="M38:M69">F38+G38+H38+I38+J38+K38+L38</f>
        <v>45893</v>
      </c>
      <c r="N38" s="230"/>
    </row>
    <row r="39" spans="2:14" s="12" customFormat="1" ht="12.75">
      <c r="B39" s="222"/>
      <c r="C39" s="18"/>
      <c r="D39" s="18">
        <v>4110</v>
      </c>
      <c r="E39" s="20" t="s">
        <v>273</v>
      </c>
      <c r="F39" s="21">
        <v>7907</v>
      </c>
      <c r="G39" s="231"/>
      <c r="H39" s="231"/>
      <c r="I39" s="231"/>
      <c r="J39" s="231"/>
      <c r="K39" s="231"/>
      <c r="L39" s="231"/>
      <c r="M39" s="206">
        <f t="shared" si="14"/>
        <v>7907</v>
      </c>
      <c r="N39" s="230"/>
    </row>
    <row r="40" spans="2:14" s="12" customFormat="1" ht="12.75">
      <c r="B40" s="222"/>
      <c r="C40" s="13">
        <v>75022</v>
      </c>
      <c r="D40" s="13"/>
      <c r="E40" s="15" t="s">
        <v>274</v>
      </c>
      <c r="F40" s="229">
        <f>SUM(F41:F46)</f>
        <v>151300</v>
      </c>
      <c r="G40" s="17">
        <f aca="true" t="shared" si="15" ref="G40:M40">SUM(G41:G46)</f>
        <v>0</v>
      </c>
      <c r="H40" s="229">
        <f t="shared" si="15"/>
        <v>0</v>
      </c>
      <c r="I40" s="229">
        <f t="shared" si="15"/>
        <v>0</v>
      </c>
      <c r="J40" s="229">
        <f t="shared" si="15"/>
        <v>0</v>
      </c>
      <c r="K40" s="229">
        <f t="shared" si="15"/>
        <v>0</v>
      </c>
      <c r="L40" s="229">
        <f t="shared" si="15"/>
        <v>0</v>
      </c>
      <c r="M40" s="174">
        <f t="shared" si="15"/>
        <v>151300</v>
      </c>
      <c r="N40" s="230"/>
    </row>
    <row r="41" spans="2:14" s="12" customFormat="1" ht="12.75">
      <c r="B41" s="222"/>
      <c r="C41" s="18"/>
      <c r="D41" s="18">
        <v>3030</v>
      </c>
      <c r="E41" s="20" t="s">
        <v>275</v>
      </c>
      <c r="F41" s="21">
        <v>88800</v>
      </c>
      <c r="G41" s="232">
        <v>-3000</v>
      </c>
      <c r="H41" s="231"/>
      <c r="I41" s="231"/>
      <c r="J41" s="231"/>
      <c r="K41" s="231"/>
      <c r="L41" s="231"/>
      <c r="M41" s="206">
        <f t="shared" si="14"/>
        <v>85800</v>
      </c>
      <c r="N41" s="230"/>
    </row>
    <row r="42" spans="2:14" s="12" customFormat="1" ht="12.75">
      <c r="B42" s="222"/>
      <c r="C42" s="18"/>
      <c r="D42" s="18">
        <v>4210</v>
      </c>
      <c r="E42" s="20" t="s">
        <v>256</v>
      </c>
      <c r="F42" s="21">
        <v>30000</v>
      </c>
      <c r="G42" s="231">
        <v>2000</v>
      </c>
      <c r="H42" s="231"/>
      <c r="I42" s="231"/>
      <c r="J42" s="231"/>
      <c r="K42" s="231"/>
      <c r="L42" s="231"/>
      <c r="M42" s="206">
        <f t="shared" si="14"/>
        <v>32000</v>
      </c>
      <c r="N42" s="230"/>
    </row>
    <row r="43" spans="2:14" s="12" customFormat="1" ht="24" customHeight="1">
      <c r="B43" s="222"/>
      <c r="C43" s="18"/>
      <c r="D43" s="18">
        <v>4260</v>
      </c>
      <c r="E43" s="20" t="s">
        <v>281</v>
      </c>
      <c r="F43" s="21">
        <v>4500</v>
      </c>
      <c r="G43" s="232">
        <v>-1000</v>
      </c>
      <c r="H43" s="231"/>
      <c r="I43" s="231"/>
      <c r="J43" s="231"/>
      <c r="K43" s="231"/>
      <c r="L43" s="231"/>
      <c r="M43" s="206">
        <f t="shared" si="14"/>
        <v>3500</v>
      </c>
      <c r="N43" s="230"/>
    </row>
    <row r="44" spans="2:14" s="12" customFormat="1" ht="12.75">
      <c r="B44" s="222"/>
      <c r="C44" s="18"/>
      <c r="D44" s="18">
        <v>4300</v>
      </c>
      <c r="E44" s="20" t="s">
        <v>258</v>
      </c>
      <c r="F44" s="21">
        <v>26500</v>
      </c>
      <c r="G44" s="231">
        <v>2500</v>
      </c>
      <c r="H44" s="231"/>
      <c r="I44" s="231"/>
      <c r="J44" s="231"/>
      <c r="K44" s="231"/>
      <c r="L44" s="231"/>
      <c r="M44" s="206">
        <f t="shared" si="14"/>
        <v>29000</v>
      </c>
      <c r="N44" s="230"/>
    </row>
    <row r="45" spans="2:14" s="12" customFormat="1" ht="12.75">
      <c r="B45" s="222"/>
      <c r="C45" s="18"/>
      <c r="D45" s="18">
        <v>4410</v>
      </c>
      <c r="E45" s="20" t="s">
        <v>276</v>
      </c>
      <c r="F45" s="21">
        <v>1000</v>
      </c>
      <c r="G45" s="231"/>
      <c r="H45" s="231"/>
      <c r="I45" s="231"/>
      <c r="J45" s="231"/>
      <c r="K45" s="231"/>
      <c r="L45" s="231"/>
      <c r="M45" s="206">
        <f t="shared" si="14"/>
        <v>1000</v>
      </c>
      <c r="N45" s="230"/>
    </row>
    <row r="46" spans="2:14" s="12" customFormat="1" ht="12.75">
      <c r="B46" s="222"/>
      <c r="C46" s="18"/>
      <c r="D46" s="18">
        <v>4420</v>
      </c>
      <c r="E46" s="20" t="s">
        <v>277</v>
      </c>
      <c r="F46" s="21">
        <v>500</v>
      </c>
      <c r="G46" s="232">
        <v>-500</v>
      </c>
      <c r="H46" s="231"/>
      <c r="I46" s="231"/>
      <c r="J46" s="231"/>
      <c r="K46" s="231"/>
      <c r="L46" s="231"/>
      <c r="M46" s="206">
        <f t="shared" si="14"/>
        <v>0</v>
      </c>
      <c r="N46" s="230"/>
    </row>
    <row r="47" spans="2:14" s="31" customFormat="1" ht="12.75">
      <c r="B47" s="199"/>
      <c r="C47" s="29">
        <v>75023</v>
      </c>
      <c r="D47" s="29"/>
      <c r="E47" s="30" t="s">
        <v>185</v>
      </c>
      <c r="F47" s="176">
        <f>SUM(F48:F62)</f>
        <v>1909075</v>
      </c>
      <c r="G47" s="162">
        <f aca="true" t="shared" si="16" ref="G47:M47">SUM(G48:G62)</f>
        <v>50900</v>
      </c>
      <c r="H47" s="176">
        <f t="shared" si="16"/>
        <v>0</v>
      </c>
      <c r="I47" s="176">
        <f t="shared" si="16"/>
        <v>0</v>
      </c>
      <c r="J47" s="176">
        <f t="shared" si="16"/>
        <v>0</v>
      </c>
      <c r="K47" s="176">
        <f t="shared" si="16"/>
        <v>0</v>
      </c>
      <c r="L47" s="176">
        <f t="shared" si="16"/>
        <v>0</v>
      </c>
      <c r="M47" s="174">
        <f t="shared" si="16"/>
        <v>1959975</v>
      </c>
      <c r="N47" s="233"/>
    </row>
    <row r="48" spans="2:14" s="31" customFormat="1" ht="25.5">
      <c r="B48" s="199"/>
      <c r="C48" s="32"/>
      <c r="D48" s="32">
        <v>3020</v>
      </c>
      <c r="E48" s="39" t="s">
        <v>278</v>
      </c>
      <c r="F48" s="33">
        <v>10000</v>
      </c>
      <c r="G48" s="34"/>
      <c r="H48" s="34"/>
      <c r="I48" s="34"/>
      <c r="J48" s="34"/>
      <c r="K48" s="34"/>
      <c r="L48" s="34"/>
      <c r="M48" s="206">
        <f t="shared" si="14"/>
        <v>10000</v>
      </c>
      <c r="N48" s="233"/>
    </row>
    <row r="49" spans="2:14" s="31" customFormat="1" ht="33.75" customHeight="1">
      <c r="B49" s="199"/>
      <c r="C49" s="32"/>
      <c r="D49" s="32">
        <v>4010</v>
      </c>
      <c r="E49" s="39" t="s">
        <v>272</v>
      </c>
      <c r="F49" s="33">
        <v>1177180</v>
      </c>
      <c r="G49" s="171"/>
      <c r="H49" s="34"/>
      <c r="I49" s="34"/>
      <c r="J49" s="34"/>
      <c r="K49" s="34"/>
      <c r="L49" s="34"/>
      <c r="M49" s="206">
        <f t="shared" si="14"/>
        <v>1177180</v>
      </c>
      <c r="N49" s="234"/>
    </row>
    <row r="50" spans="2:14" s="31" customFormat="1" ht="12.75">
      <c r="B50" s="199"/>
      <c r="C50" s="32"/>
      <c r="D50" s="32">
        <v>4040</v>
      </c>
      <c r="E50" s="39" t="s">
        <v>279</v>
      </c>
      <c r="F50" s="33">
        <v>87320</v>
      </c>
      <c r="G50" s="34"/>
      <c r="H50" s="34"/>
      <c r="I50" s="34"/>
      <c r="J50" s="34"/>
      <c r="K50" s="34"/>
      <c r="L50" s="34"/>
      <c r="M50" s="206">
        <f t="shared" si="14"/>
        <v>87320</v>
      </c>
      <c r="N50" s="234"/>
    </row>
    <row r="51" spans="2:14" s="31" customFormat="1" ht="12.75">
      <c r="B51" s="199"/>
      <c r="C51" s="32"/>
      <c r="D51" s="32">
        <v>4110</v>
      </c>
      <c r="E51" s="39" t="s">
        <v>273</v>
      </c>
      <c r="F51" s="33">
        <v>208500</v>
      </c>
      <c r="G51" s="34"/>
      <c r="H51" s="34"/>
      <c r="I51" s="34"/>
      <c r="J51" s="34"/>
      <c r="K51" s="34"/>
      <c r="L51" s="34"/>
      <c r="M51" s="206">
        <f t="shared" si="14"/>
        <v>208500</v>
      </c>
      <c r="N51" s="233"/>
    </row>
    <row r="52" spans="2:14" s="31" customFormat="1" ht="12.75">
      <c r="B52" s="199"/>
      <c r="C52" s="32"/>
      <c r="D52" s="32">
        <v>4120</v>
      </c>
      <c r="E52" s="39" t="s">
        <v>280</v>
      </c>
      <c r="F52" s="33">
        <v>28500</v>
      </c>
      <c r="G52" s="34"/>
      <c r="H52" s="34"/>
      <c r="I52" s="34"/>
      <c r="J52" s="34"/>
      <c r="K52" s="34"/>
      <c r="L52" s="34"/>
      <c r="M52" s="206">
        <f t="shared" si="14"/>
        <v>28500</v>
      </c>
      <c r="N52" s="233"/>
    </row>
    <row r="53" spans="2:14" s="31" customFormat="1" ht="12.75">
      <c r="B53" s="199"/>
      <c r="C53" s="32"/>
      <c r="D53" s="32">
        <v>4210</v>
      </c>
      <c r="E53" s="39" t="s">
        <v>256</v>
      </c>
      <c r="F53" s="33">
        <v>102000</v>
      </c>
      <c r="G53" s="34">
        <v>4000</v>
      </c>
      <c r="H53" s="34"/>
      <c r="I53" s="34"/>
      <c r="J53" s="34"/>
      <c r="K53" s="34"/>
      <c r="L53" s="34"/>
      <c r="M53" s="206">
        <f t="shared" si="14"/>
        <v>106000</v>
      </c>
      <c r="N53" s="334" t="s">
        <v>45</v>
      </c>
    </row>
    <row r="54" spans="2:14" s="31" customFormat="1" ht="12.75">
      <c r="B54" s="199"/>
      <c r="C54" s="32"/>
      <c r="D54" s="32">
        <v>4260</v>
      </c>
      <c r="E54" s="39" t="s">
        <v>281</v>
      </c>
      <c r="F54" s="33">
        <v>30000</v>
      </c>
      <c r="G54" s="34">
        <v>8000</v>
      </c>
      <c r="H54" s="34"/>
      <c r="I54" s="34"/>
      <c r="J54" s="34"/>
      <c r="K54" s="34"/>
      <c r="L54" s="34"/>
      <c r="M54" s="206">
        <f t="shared" si="14"/>
        <v>38000</v>
      </c>
      <c r="N54" s="335"/>
    </row>
    <row r="55" spans="2:14" s="31" customFormat="1" ht="12.75">
      <c r="B55" s="199"/>
      <c r="C55" s="32"/>
      <c r="D55" s="32">
        <v>4270</v>
      </c>
      <c r="E55" s="39" t="s">
        <v>257</v>
      </c>
      <c r="F55" s="33">
        <v>39871</v>
      </c>
      <c r="G55" s="171">
        <v>-5000</v>
      </c>
      <c r="H55" s="34"/>
      <c r="I55" s="34"/>
      <c r="J55" s="34"/>
      <c r="K55" s="34"/>
      <c r="L55" s="34"/>
      <c r="M55" s="206">
        <f t="shared" si="14"/>
        <v>34871</v>
      </c>
      <c r="N55" s="335"/>
    </row>
    <row r="56" spans="2:14" s="31" customFormat="1" ht="12.75">
      <c r="B56" s="199"/>
      <c r="C56" s="32"/>
      <c r="D56" s="32">
        <v>4300</v>
      </c>
      <c r="E56" s="39" t="s">
        <v>258</v>
      </c>
      <c r="F56" s="33">
        <v>126732</v>
      </c>
      <c r="G56" s="34">
        <v>15000</v>
      </c>
      <c r="H56" s="34"/>
      <c r="I56" s="34"/>
      <c r="J56" s="34"/>
      <c r="K56" s="34"/>
      <c r="L56" s="34"/>
      <c r="M56" s="206">
        <f t="shared" si="14"/>
        <v>141732</v>
      </c>
      <c r="N56" s="336"/>
    </row>
    <row r="57" spans="2:14" s="31" customFormat="1" ht="12.75">
      <c r="B57" s="199"/>
      <c r="C57" s="32"/>
      <c r="D57" s="32">
        <v>4350</v>
      </c>
      <c r="E57" s="39" t="s">
        <v>149</v>
      </c>
      <c r="F57" s="33">
        <v>4400</v>
      </c>
      <c r="G57" s="34"/>
      <c r="H57" s="34"/>
      <c r="I57" s="34"/>
      <c r="J57" s="34"/>
      <c r="K57" s="34"/>
      <c r="L57" s="34"/>
      <c r="M57" s="206">
        <f t="shared" si="14"/>
        <v>4400</v>
      </c>
      <c r="N57" s="233"/>
    </row>
    <row r="58" spans="2:14" s="31" customFormat="1" ht="12.75">
      <c r="B58" s="199"/>
      <c r="C58" s="32"/>
      <c r="D58" s="32">
        <v>4410</v>
      </c>
      <c r="E58" s="39" t="s">
        <v>276</v>
      </c>
      <c r="F58" s="33">
        <v>30000</v>
      </c>
      <c r="G58" s="34">
        <v>3000</v>
      </c>
      <c r="H58" s="34"/>
      <c r="I58" s="34"/>
      <c r="J58" s="34"/>
      <c r="K58" s="34"/>
      <c r="L58" s="34"/>
      <c r="M58" s="206">
        <f t="shared" si="14"/>
        <v>33000</v>
      </c>
      <c r="N58" s="233"/>
    </row>
    <row r="59" spans="2:14" s="31" customFormat="1" ht="12.75">
      <c r="B59" s="199"/>
      <c r="C59" s="32"/>
      <c r="D59" s="32">
        <v>4420</v>
      </c>
      <c r="E59" s="39" t="s">
        <v>277</v>
      </c>
      <c r="F59" s="33">
        <v>2000</v>
      </c>
      <c r="G59" s="34"/>
      <c r="H59" s="34"/>
      <c r="I59" s="34"/>
      <c r="J59" s="34"/>
      <c r="K59" s="34"/>
      <c r="L59" s="34"/>
      <c r="M59" s="206">
        <f t="shared" si="14"/>
        <v>2000</v>
      </c>
      <c r="N59" s="233"/>
    </row>
    <row r="60" spans="2:14" s="31" customFormat="1" ht="12.75">
      <c r="B60" s="199"/>
      <c r="C60" s="32"/>
      <c r="D60" s="32">
        <v>4430</v>
      </c>
      <c r="E60" s="39" t="s">
        <v>282</v>
      </c>
      <c r="F60" s="33">
        <v>14200</v>
      </c>
      <c r="G60" s="171"/>
      <c r="H60" s="34"/>
      <c r="I60" s="34"/>
      <c r="J60" s="34"/>
      <c r="K60" s="34"/>
      <c r="L60" s="34"/>
      <c r="M60" s="206">
        <f t="shared" si="14"/>
        <v>14200</v>
      </c>
      <c r="N60" s="233"/>
    </row>
    <row r="61" spans="2:14" s="31" customFormat="1" ht="25.5">
      <c r="B61" s="199"/>
      <c r="C61" s="32"/>
      <c r="D61" s="32">
        <v>4440</v>
      </c>
      <c r="E61" s="39" t="s">
        <v>283</v>
      </c>
      <c r="F61" s="33">
        <v>33000</v>
      </c>
      <c r="G61" s="34"/>
      <c r="H61" s="34"/>
      <c r="I61" s="34"/>
      <c r="J61" s="34"/>
      <c r="K61" s="34"/>
      <c r="L61" s="34"/>
      <c r="M61" s="206">
        <f t="shared" si="14"/>
        <v>33000</v>
      </c>
      <c r="N61" s="233"/>
    </row>
    <row r="62" spans="2:14" s="31" customFormat="1" ht="25.5">
      <c r="B62" s="199"/>
      <c r="C62" s="32"/>
      <c r="D62" s="32">
        <v>6060</v>
      </c>
      <c r="E62" s="39" t="s">
        <v>300</v>
      </c>
      <c r="F62" s="33">
        <v>15372</v>
      </c>
      <c r="G62" s="34">
        <v>25900</v>
      </c>
      <c r="H62" s="34"/>
      <c r="I62" s="34"/>
      <c r="J62" s="34"/>
      <c r="K62" s="34"/>
      <c r="L62" s="34"/>
      <c r="M62" s="206">
        <f t="shared" si="14"/>
        <v>41272</v>
      </c>
      <c r="N62" s="233" t="s">
        <v>46</v>
      </c>
    </row>
    <row r="63" spans="2:14" s="12" customFormat="1" ht="12.75">
      <c r="B63" s="222"/>
      <c r="C63" s="13">
        <v>75095</v>
      </c>
      <c r="D63" s="13"/>
      <c r="E63" s="15" t="s">
        <v>164</v>
      </c>
      <c r="F63" s="229">
        <f>SUM(F64:F69)</f>
        <v>50479</v>
      </c>
      <c r="G63" s="17">
        <f>SUM(G64:G69)</f>
        <v>42000</v>
      </c>
      <c r="H63" s="229">
        <f>SUM(H64:H68)</f>
        <v>0</v>
      </c>
      <c r="I63" s="229">
        <f>SUM(I64:I68)</f>
        <v>0</v>
      </c>
      <c r="J63" s="229">
        <f>SUM(J64:J68)</f>
        <v>0</v>
      </c>
      <c r="K63" s="229">
        <f>SUM(K64:K68)</f>
        <v>0</v>
      </c>
      <c r="L63" s="229">
        <f>SUM(L64:L68)</f>
        <v>0</v>
      </c>
      <c r="M63" s="174">
        <f>SUM(M64:M69)</f>
        <v>92479</v>
      </c>
      <c r="N63" s="230"/>
    </row>
    <row r="64" spans="2:14" s="12" customFormat="1" ht="12.75">
      <c r="B64" s="222"/>
      <c r="C64" s="13"/>
      <c r="D64" s="18">
        <v>4170</v>
      </c>
      <c r="E64" s="20" t="s">
        <v>309</v>
      </c>
      <c r="F64" s="21">
        <v>3300</v>
      </c>
      <c r="G64" s="231"/>
      <c r="H64" s="231"/>
      <c r="I64" s="231"/>
      <c r="J64" s="231"/>
      <c r="K64" s="231"/>
      <c r="L64" s="231"/>
      <c r="M64" s="206">
        <f t="shared" si="14"/>
        <v>3300</v>
      </c>
      <c r="N64" s="230"/>
    </row>
    <row r="65" spans="2:14" s="12" customFormat="1" ht="12.75">
      <c r="B65" s="222"/>
      <c r="C65" s="13"/>
      <c r="D65" s="18">
        <v>4210</v>
      </c>
      <c r="E65" s="20" t="s">
        <v>256</v>
      </c>
      <c r="F65" s="21">
        <v>10400</v>
      </c>
      <c r="G65" s="231">
        <v>4000</v>
      </c>
      <c r="H65" s="231"/>
      <c r="I65" s="231"/>
      <c r="J65" s="231"/>
      <c r="K65" s="231"/>
      <c r="L65" s="231"/>
      <c r="M65" s="206">
        <f t="shared" si="14"/>
        <v>14400</v>
      </c>
      <c r="N65" s="326" t="s">
        <v>47</v>
      </c>
    </row>
    <row r="66" spans="2:14" s="12" customFormat="1" ht="12.75">
      <c r="B66" s="222"/>
      <c r="C66" s="13"/>
      <c r="D66" s="18">
        <v>4260</v>
      </c>
      <c r="E66" s="20" t="s">
        <v>281</v>
      </c>
      <c r="F66" s="21">
        <v>20000</v>
      </c>
      <c r="G66" s="231">
        <v>6000</v>
      </c>
      <c r="H66" s="231"/>
      <c r="I66" s="231"/>
      <c r="J66" s="231"/>
      <c r="K66" s="231"/>
      <c r="L66" s="231"/>
      <c r="M66" s="206">
        <f t="shared" si="14"/>
        <v>26000</v>
      </c>
      <c r="N66" s="327"/>
    </row>
    <row r="67" spans="2:14" s="12" customFormat="1" ht="12.75">
      <c r="B67" s="222"/>
      <c r="C67" s="13"/>
      <c r="D67" s="18">
        <v>4270</v>
      </c>
      <c r="E67" s="20" t="s">
        <v>284</v>
      </c>
      <c r="F67" s="21">
        <v>6779</v>
      </c>
      <c r="G67" s="231"/>
      <c r="H67" s="231"/>
      <c r="I67" s="231"/>
      <c r="J67" s="231"/>
      <c r="K67" s="231"/>
      <c r="L67" s="231"/>
      <c r="M67" s="206">
        <f t="shared" si="14"/>
        <v>6779</v>
      </c>
      <c r="N67" s="327"/>
    </row>
    <row r="68" spans="2:14" s="12" customFormat="1" ht="12.75">
      <c r="B68" s="222"/>
      <c r="C68" s="18"/>
      <c r="D68" s="18">
        <v>4300</v>
      </c>
      <c r="E68" s="20" t="s">
        <v>258</v>
      </c>
      <c r="F68" s="21">
        <v>10000</v>
      </c>
      <c r="G68" s="231">
        <v>2000</v>
      </c>
      <c r="H68" s="231"/>
      <c r="I68" s="231"/>
      <c r="J68" s="231"/>
      <c r="K68" s="231"/>
      <c r="L68" s="231"/>
      <c r="M68" s="206">
        <f t="shared" si="14"/>
        <v>12000</v>
      </c>
      <c r="N68" s="328"/>
    </row>
    <row r="69" spans="2:14" s="12" customFormat="1" ht="28.5" customHeight="1">
      <c r="B69" s="222"/>
      <c r="C69" s="18"/>
      <c r="D69" s="18">
        <v>6050</v>
      </c>
      <c r="E69" s="20" t="s">
        <v>261</v>
      </c>
      <c r="F69" s="21"/>
      <c r="G69" s="231">
        <v>30000</v>
      </c>
      <c r="H69" s="231"/>
      <c r="I69" s="231"/>
      <c r="J69" s="231"/>
      <c r="K69" s="231"/>
      <c r="L69" s="231"/>
      <c r="M69" s="206">
        <f t="shared" si="14"/>
        <v>30000</v>
      </c>
      <c r="N69" s="236" t="s">
        <v>48</v>
      </c>
    </row>
    <row r="70" spans="2:18" s="12" customFormat="1" ht="38.25">
      <c r="B70" s="213">
        <v>751</v>
      </c>
      <c r="C70" s="198"/>
      <c r="D70" s="198"/>
      <c r="E70" s="214" t="s">
        <v>285</v>
      </c>
      <c r="F70" s="45">
        <f>F71+F73</f>
        <v>28930</v>
      </c>
      <c r="G70" s="237">
        <f aca="true" t="shared" si="17" ref="G70:L70">G71+G73</f>
        <v>0</v>
      </c>
      <c r="H70" s="45">
        <f t="shared" si="17"/>
        <v>0</v>
      </c>
      <c r="I70" s="45">
        <f t="shared" si="17"/>
        <v>0</v>
      </c>
      <c r="J70" s="45">
        <f t="shared" si="17"/>
        <v>0</v>
      </c>
      <c r="K70" s="45">
        <f t="shared" si="17"/>
        <v>0</v>
      </c>
      <c r="L70" s="45">
        <f t="shared" si="17"/>
        <v>0</v>
      </c>
      <c r="M70" s="45">
        <f>M71+M73</f>
        <v>28930</v>
      </c>
      <c r="N70" s="45"/>
      <c r="O70" s="238"/>
      <c r="P70" s="238"/>
      <c r="Q70" s="238"/>
      <c r="R70" s="238"/>
    </row>
    <row r="71" spans="2:14" s="12" customFormat="1" ht="28.5" customHeight="1">
      <c r="B71" s="222"/>
      <c r="C71" s="29">
        <v>75101</v>
      </c>
      <c r="D71" s="29"/>
      <c r="E71" s="239" t="s">
        <v>286</v>
      </c>
      <c r="F71" s="229">
        <f>F72</f>
        <v>1090</v>
      </c>
      <c r="G71" s="240">
        <f>G72</f>
        <v>0</v>
      </c>
      <c r="H71" s="240"/>
      <c r="I71" s="240"/>
      <c r="J71" s="240"/>
      <c r="K71" s="240"/>
      <c r="L71" s="240"/>
      <c r="M71" s="174">
        <f>M72</f>
        <v>1090</v>
      </c>
      <c r="N71" s="236"/>
    </row>
    <row r="72" spans="2:14" s="12" customFormat="1" ht="12.75">
      <c r="B72" s="222"/>
      <c r="C72" s="32"/>
      <c r="D72" s="18">
        <v>4300</v>
      </c>
      <c r="E72" s="20" t="s">
        <v>258</v>
      </c>
      <c r="F72" s="21">
        <v>1090</v>
      </c>
      <c r="G72" s="231"/>
      <c r="H72" s="231"/>
      <c r="I72" s="231"/>
      <c r="J72" s="231"/>
      <c r="K72" s="231"/>
      <c r="L72" s="231"/>
      <c r="M72" s="206">
        <f aca="true" t="shared" si="18" ref="M72:M78">F72+G72+H72+I72+J72+K72+L72</f>
        <v>1090</v>
      </c>
      <c r="N72" s="236"/>
    </row>
    <row r="73" spans="2:14" s="12" customFormat="1" ht="51">
      <c r="B73" s="222"/>
      <c r="C73" s="44">
        <v>75109</v>
      </c>
      <c r="D73" s="18"/>
      <c r="E73" s="41" t="s">
        <v>49</v>
      </c>
      <c r="F73" s="229">
        <f>SUM(F74:F78)</f>
        <v>27840</v>
      </c>
      <c r="G73" s="240">
        <f>SUM(G74:G78)</f>
        <v>0</v>
      </c>
      <c r="H73" s="240"/>
      <c r="I73" s="240"/>
      <c r="J73" s="240"/>
      <c r="K73" s="240"/>
      <c r="L73" s="240"/>
      <c r="M73" s="174">
        <f>SUM(M74:M78)</f>
        <v>27840</v>
      </c>
      <c r="N73" s="236"/>
    </row>
    <row r="74" spans="2:14" s="12" customFormat="1" ht="12.75">
      <c r="B74" s="222"/>
      <c r="C74" s="44"/>
      <c r="D74" s="18">
        <v>3030</v>
      </c>
      <c r="E74" s="20" t="s">
        <v>275</v>
      </c>
      <c r="F74" s="21">
        <v>16340</v>
      </c>
      <c r="G74" s="231"/>
      <c r="H74" s="231"/>
      <c r="I74" s="231"/>
      <c r="J74" s="231"/>
      <c r="K74" s="231"/>
      <c r="L74" s="231"/>
      <c r="M74" s="206">
        <f t="shared" si="18"/>
        <v>16340</v>
      </c>
      <c r="N74" s="236"/>
    </row>
    <row r="75" spans="2:14" s="12" customFormat="1" ht="12.75">
      <c r="B75" s="222"/>
      <c r="C75" s="44"/>
      <c r="D75" s="241">
        <v>4170</v>
      </c>
      <c r="E75" s="242" t="s">
        <v>309</v>
      </c>
      <c r="F75" s="21">
        <v>6620</v>
      </c>
      <c r="G75" s="232">
        <v>-1094</v>
      </c>
      <c r="H75" s="231"/>
      <c r="I75" s="231"/>
      <c r="J75" s="231"/>
      <c r="K75" s="231"/>
      <c r="L75" s="231"/>
      <c r="M75" s="206">
        <f t="shared" si="18"/>
        <v>5526</v>
      </c>
      <c r="N75" s="236"/>
    </row>
    <row r="76" spans="2:14" s="12" customFormat="1" ht="12.75">
      <c r="B76" s="222"/>
      <c r="C76" s="44"/>
      <c r="D76" s="18">
        <v>4210</v>
      </c>
      <c r="E76" s="20" t="s">
        <v>256</v>
      </c>
      <c r="F76" s="21">
        <v>1925</v>
      </c>
      <c r="G76" s="231"/>
      <c r="H76" s="231"/>
      <c r="I76" s="231"/>
      <c r="J76" s="231"/>
      <c r="K76" s="231"/>
      <c r="L76" s="231"/>
      <c r="M76" s="206">
        <f t="shared" si="18"/>
        <v>1925</v>
      </c>
      <c r="N76" s="236"/>
    </row>
    <row r="77" spans="2:14" s="12" customFormat="1" ht="12.75">
      <c r="B77" s="222"/>
      <c r="C77" s="44"/>
      <c r="D77" s="18">
        <v>4300</v>
      </c>
      <c r="E77" s="20" t="s">
        <v>258</v>
      </c>
      <c r="F77" s="21">
        <v>2255</v>
      </c>
      <c r="G77" s="231">
        <v>676</v>
      </c>
      <c r="H77" s="231"/>
      <c r="I77" s="231"/>
      <c r="J77" s="231"/>
      <c r="K77" s="231"/>
      <c r="L77" s="231"/>
      <c r="M77" s="206">
        <f t="shared" si="18"/>
        <v>2931</v>
      </c>
      <c r="N77" s="236"/>
    </row>
    <row r="78" spans="2:14" s="12" customFormat="1" ht="12.75">
      <c r="B78" s="222"/>
      <c r="C78" s="44"/>
      <c r="D78" s="18">
        <v>4410</v>
      </c>
      <c r="E78" s="20" t="s">
        <v>276</v>
      </c>
      <c r="F78" s="21">
        <v>700</v>
      </c>
      <c r="G78" s="231">
        <v>418</v>
      </c>
      <c r="H78" s="231"/>
      <c r="I78" s="231"/>
      <c r="J78" s="231"/>
      <c r="K78" s="231"/>
      <c r="L78" s="231"/>
      <c r="M78" s="206">
        <f t="shared" si="18"/>
        <v>1118</v>
      </c>
      <c r="N78" s="236"/>
    </row>
    <row r="79" spans="2:14" s="12" customFormat="1" ht="25.5">
      <c r="B79" s="213">
        <v>754</v>
      </c>
      <c r="C79" s="198"/>
      <c r="D79" s="198"/>
      <c r="E79" s="214" t="s">
        <v>188</v>
      </c>
      <c r="F79" s="45">
        <f>F80+F82+F92</f>
        <v>113080</v>
      </c>
      <c r="G79" s="237">
        <f aca="true" t="shared" si="19" ref="G79:M79">G80+G82+G92</f>
        <v>4416</v>
      </c>
      <c r="H79" s="45">
        <f t="shared" si="19"/>
        <v>0</v>
      </c>
      <c r="I79" s="45">
        <f t="shared" si="19"/>
        <v>0</v>
      </c>
      <c r="J79" s="45">
        <f t="shared" si="19"/>
        <v>0</v>
      </c>
      <c r="K79" s="45">
        <f t="shared" si="19"/>
        <v>0</v>
      </c>
      <c r="L79" s="45">
        <f t="shared" si="19"/>
        <v>0</v>
      </c>
      <c r="M79" s="45">
        <f t="shared" si="19"/>
        <v>117496</v>
      </c>
      <c r="N79" s="243"/>
    </row>
    <row r="80" spans="2:14" s="12" customFormat="1" ht="12.75">
      <c r="B80" s="222"/>
      <c r="C80" s="13">
        <v>75403</v>
      </c>
      <c r="D80" s="13"/>
      <c r="E80" s="15" t="s">
        <v>287</v>
      </c>
      <c r="F80" s="229">
        <f>F81</f>
        <v>2000</v>
      </c>
      <c r="G80" s="240">
        <f aca="true" t="shared" si="20" ref="G80:M80">G81</f>
        <v>0</v>
      </c>
      <c r="H80" s="229">
        <f t="shared" si="20"/>
        <v>0</v>
      </c>
      <c r="I80" s="229">
        <f t="shared" si="20"/>
        <v>0</v>
      </c>
      <c r="J80" s="229">
        <f t="shared" si="20"/>
        <v>0</v>
      </c>
      <c r="K80" s="229">
        <f t="shared" si="20"/>
        <v>0</v>
      </c>
      <c r="L80" s="229">
        <f t="shared" si="20"/>
        <v>0</v>
      </c>
      <c r="M80" s="174">
        <f t="shared" si="20"/>
        <v>2000</v>
      </c>
      <c r="N80" s="236"/>
    </row>
    <row r="81" spans="2:14" s="12" customFormat="1" ht="12.75">
      <c r="B81" s="222"/>
      <c r="C81" s="18"/>
      <c r="D81" s="18">
        <v>4210</v>
      </c>
      <c r="E81" s="20" t="s">
        <v>256</v>
      </c>
      <c r="F81" s="21">
        <v>2000</v>
      </c>
      <c r="G81" s="244"/>
      <c r="H81" s="231"/>
      <c r="I81" s="231"/>
      <c r="J81" s="231"/>
      <c r="K81" s="231"/>
      <c r="L81" s="231"/>
      <c r="M81" s="206">
        <f aca="true" t="shared" si="21" ref="M81:M96">F81+G81+H81+I81+J81+K81+L81</f>
        <v>2000</v>
      </c>
      <c r="N81" s="236"/>
    </row>
    <row r="82" spans="2:14" s="12" customFormat="1" ht="12.75">
      <c r="B82" s="222"/>
      <c r="C82" s="13">
        <v>75412</v>
      </c>
      <c r="D82" s="13"/>
      <c r="E82" s="15" t="s">
        <v>288</v>
      </c>
      <c r="F82" s="229">
        <f aca="true" t="shared" si="22" ref="F82:M82">SUM(F83:F91)</f>
        <v>109580</v>
      </c>
      <c r="G82" s="240">
        <f t="shared" si="22"/>
        <v>4416</v>
      </c>
      <c r="H82" s="229">
        <f t="shared" si="22"/>
        <v>0</v>
      </c>
      <c r="I82" s="229">
        <f t="shared" si="22"/>
        <v>0</v>
      </c>
      <c r="J82" s="229">
        <f t="shared" si="22"/>
        <v>0</v>
      </c>
      <c r="K82" s="229">
        <f t="shared" si="22"/>
        <v>0</v>
      </c>
      <c r="L82" s="229">
        <f t="shared" si="22"/>
        <v>0</v>
      </c>
      <c r="M82" s="174">
        <f t="shared" si="22"/>
        <v>113996</v>
      </c>
      <c r="N82" s="236"/>
    </row>
    <row r="83" spans="2:14" s="12" customFormat="1" ht="53.25" customHeight="1">
      <c r="B83" s="222"/>
      <c r="C83" s="13"/>
      <c r="D83" s="241">
        <v>6230</v>
      </c>
      <c r="E83" s="242" t="s">
        <v>289</v>
      </c>
      <c r="F83" s="21">
        <v>9000</v>
      </c>
      <c r="G83" s="231">
        <v>2379</v>
      </c>
      <c r="H83" s="231"/>
      <c r="I83" s="231"/>
      <c r="J83" s="231"/>
      <c r="K83" s="231"/>
      <c r="L83" s="231"/>
      <c r="M83" s="206">
        <f t="shared" si="21"/>
        <v>11379</v>
      </c>
      <c r="N83" s="236" t="s">
        <v>50</v>
      </c>
    </row>
    <row r="84" spans="2:14" s="12" customFormat="1" ht="33.75">
      <c r="B84" s="222"/>
      <c r="C84" s="18"/>
      <c r="D84" s="18">
        <v>3030</v>
      </c>
      <c r="E84" s="20" t="s">
        <v>275</v>
      </c>
      <c r="F84" s="21">
        <v>24000</v>
      </c>
      <c r="G84" s="232">
        <v>-4500</v>
      </c>
      <c r="H84" s="231"/>
      <c r="I84" s="231"/>
      <c r="J84" s="231"/>
      <c r="K84" s="231"/>
      <c r="L84" s="231"/>
      <c r="M84" s="206">
        <f t="shared" si="21"/>
        <v>19500</v>
      </c>
      <c r="N84" s="236" t="s">
        <v>51</v>
      </c>
    </row>
    <row r="85" spans="2:14" s="12" customFormat="1" ht="12.75">
      <c r="B85" s="222"/>
      <c r="C85" s="18"/>
      <c r="D85" s="18">
        <v>4170</v>
      </c>
      <c r="E85" s="20" t="s">
        <v>309</v>
      </c>
      <c r="F85" s="21">
        <v>2880</v>
      </c>
      <c r="G85" s="231">
        <v>37</v>
      </c>
      <c r="H85" s="231"/>
      <c r="I85" s="231"/>
      <c r="J85" s="231"/>
      <c r="K85" s="231"/>
      <c r="L85" s="231"/>
      <c r="M85" s="206">
        <f t="shared" si="21"/>
        <v>2917</v>
      </c>
      <c r="N85" s="236"/>
    </row>
    <row r="86" spans="2:14" s="12" customFormat="1" ht="12.75">
      <c r="B86" s="222"/>
      <c r="C86" s="18"/>
      <c r="D86" s="18">
        <v>4210</v>
      </c>
      <c r="E86" s="20" t="s">
        <v>256</v>
      </c>
      <c r="F86" s="21">
        <v>35000</v>
      </c>
      <c r="G86" s="231">
        <v>6000</v>
      </c>
      <c r="H86" s="231"/>
      <c r="I86" s="231"/>
      <c r="J86" s="231"/>
      <c r="K86" s="231"/>
      <c r="L86" s="231"/>
      <c r="M86" s="206">
        <f t="shared" si="21"/>
        <v>41000</v>
      </c>
      <c r="N86" s="326" t="s">
        <v>52</v>
      </c>
    </row>
    <row r="87" spans="2:14" s="12" customFormat="1" ht="12.75">
      <c r="B87" s="222"/>
      <c r="C87" s="18"/>
      <c r="D87" s="18">
        <v>4260</v>
      </c>
      <c r="E87" s="20" t="s">
        <v>281</v>
      </c>
      <c r="F87" s="21">
        <v>8000</v>
      </c>
      <c r="G87" s="232">
        <v>-500</v>
      </c>
      <c r="H87" s="231"/>
      <c r="I87" s="231"/>
      <c r="J87" s="231"/>
      <c r="K87" s="231"/>
      <c r="L87" s="231"/>
      <c r="M87" s="206">
        <f t="shared" si="21"/>
        <v>7500</v>
      </c>
      <c r="N87" s="327"/>
    </row>
    <row r="88" spans="2:14" s="12" customFormat="1" ht="12.75">
      <c r="B88" s="222"/>
      <c r="C88" s="18"/>
      <c r="D88" s="18">
        <v>4270</v>
      </c>
      <c r="E88" s="20" t="s">
        <v>284</v>
      </c>
      <c r="F88" s="21">
        <v>6000</v>
      </c>
      <c r="G88" s="231">
        <v>4300</v>
      </c>
      <c r="H88" s="231"/>
      <c r="I88" s="231"/>
      <c r="J88" s="231"/>
      <c r="K88" s="231"/>
      <c r="L88" s="231"/>
      <c r="M88" s="206">
        <f t="shared" si="21"/>
        <v>10300</v>
      </c>
      <c r="N88" s="328"/>
    </row>
    <row r="89" spans="2:14" s="12" customFormat="1" ht="12.75">
      <c r="B89" s="222"/>
      <c r="C89" s="18"/>
      <c r="D89" s="18">
        <v>4300</v>
      </c>
      <c r="E89" s="20" t="s">
        <v>258</v>
      </c>
      <c r="F89" s="21">
        <v>9000</v>
      </c>
      <c r="G89" s="232">
        <v>-500</v>
      </c>
      <c r="H89" s="231"/>
      <c r="I89" s="231"/>
      <c r="J89" s="231"/>
      <c r="K89" s="231"/>
      <c r="L89" s="231"/>
      <c r="M89" s="206">
        <f t="shared" si="21"/>
        <v>8500</v>
      </c>
      <c r="N89" s="236"/>
    </row>
    <row r="90" spans="2:14" s="12" customFormat="1" ht="14.25" customHeight="1">
      <c r="B90" s="222"/>
      <c r="C90" s="18"/>
      <c r="D90" s="18">
        <v>4410</v>
      </c>
      <c r="E90" s="20" t="s">
        <v>276</v>
      </c>
      <c r="F90" s="21">
        <v>800</v>
      </c>
      <c r="G90" s="232">
        <v>-800</v>
      </c>
      <c r="H90" s="231"/>
      <c r="I90" s="231"/>
      <c r="J90" s="231"/>
      <c r="K90" s="231"/>
      <c r="L90" s="231"/>
      <c r="M90" s="206">
        <f t="shared" si="21"/>
        <v>0</v>
      </c>
      <c r="N90" s="236"/>
    </row>
    <row r="91" spans="2:14" s="12" customFormat="1" ht="22.5">
      <c r="B91" s="222"/>
      <c r="C91" s="18"/>
      <c r="D91" s="18">
        <v>4430</v>
      </c>
      <c r="E91" s="20" t="s">
        <v>282</v>
      </c>
      <c r="F91" s="21">
        <v>14900</v>
      </c>
      <c r="G91" s="232">
        <v>-2000</v>
      </c>
      <c r="H91" s="231"/>
      <c r="I91" s="231"/>
      <c r="J91" s="231"/>
      <c r="K91" s="231"/>
      <c r="L91" s="231"/>
      <c r="M91" s="206">
        <f t="shared" si="21"/>
        <v>12900</v>
      </c>
      <c r="N91" s="236" t="s">
        <v>53</v>
      </c>
    </row>
    <row r="92" spans="2:14" s="12" customFormat="1" ht="12.75">
      <c r="B92" s="222"/>
      <c r="C92" s="13">
        <v>75414</v>
      </c>
      <c r="D92" s="13"/>
      <c r="E92" s="15" t="s">
        <v>189</v>
      </c>
      <c r="F92" s="229">
        <f>SUM(F93:F96)</f>
        <v>1500</v>
      </c>
      <c r="G92" s="240">
        <f aca="true" t="shared" si="23" ref="G92:M92">SUM(G93:G96)</f>
        <v>0</v>
      </c>
      <c r="H92" s="229">
        <f t="shared" si="23"/>
        <v>0</v>
      </c>
      <c r="I92" s="229">
        <f t="shared" si="23"/>
        <v>0</v>
      </c>
      <c r="J92" s="229">
        <f t="shared" si="23"/>
        <v>0</v>
      </c>
      <c r="K92" s="229">
        <f t="shared" si="23"/>
        <v>0</v>
      </c>
      <c r="L92" s="229">
        <f t="shared" si="23"/>
        <v>0</v>
      </c>
      <c r="M92" s="174">
        <f t="shared" si="23"/>
        <v>1500</v>
      </c>
      <c r="N92" s="236"/>
    </row>
    <row r="93" spans="2:14" s="12" customFormat="1" ht="12.75">
      <c r="B93" s="222"/>
      <c r="C93" s="18"/>
      <c r="D93" s="18">
        <v>4170</v>
      </c>
      <c r="E93" s="20" t="s">
        <v>309</v>
      </c>
      <c r="F93" s="21">
        <v>400</v>
      </c>
      <c r="G93" s="231"/>
      <c r="H93" s="231"/>
      <c r="I93" s="231"/>
      <c r="J93" s="231"/>
      <c r="K93" s="231"/>
      <c r="L93" s="231"/>
      <c r="M93" s="206">
        <f t="shared" si="21"/>
        <v>400</v>
      </c>
      <c r="N93" s="236"/>
    </row>
    <row r="94" spans="2:14" s="12" customFormat="1" ht="12.75">
      <c r="B94" s="222"/>
      <c r="C94" s="18"/>
      <c r="D94" s="18">
        <v>4210</v>
      </c>
      <c r="E94" s="20" t="s">
        <v>256</v>
      </c>
      <c r="F94" s="21">
        <v>500</v>
      </c>
      <c r="G94" s="231"/>
      <c r="H94" s="231"/>
      <c r="I94" s="231"/>
      <c r="J94" s="231"/>
      <c r="K94" s="231"/>
      <c r="L94" s="231"/>
      <c r="M94" s="206">
        <f t="shared" si="21"/>
        <v>500</v>
      </c>
      <c r="N94" s="236"/>
    </row>
    <row r="95" spans="2:14" s="12" customFormat="1" ht="12.75">
      <c r="B95" s="222"/>
      <c r="C95" s="18"/>
      <c r="D95" s="18">
        <v>4300</v>
      </c>
      <c r="E95" s="20" t="s">
        <v>258</v>
      </c>
      <c r="F95" s="21">
        <v>500</v>
      </c>
      <c r="G95" s="231"/>
      <c r="H95" s="231"/>
      <c r="I95" s="231"/>
      <c r="J95" s="231"/>
      <c r="K95" s="231"/>
      <c r="L95" s="231"/>
      <c r="M95" s="206">
        <f t="shared" si="21"/>
        <v>500</v>
      </c>
      <c r="N95" s="236"/>
    </row>
    <row r="96" spans="2:14" s="12" customFormat="1" ht="12.75">
      <c r="B96" s="222"/>
      <c r="C96" s="18"/>
      <c r="D96" s="18">
        <v>4410</v>
      </c>
      <c r="E96" s="20" t="s">
        <v>276</v>
      </c>
      <c r="F96" s="21">
        <v>100</v>
      </c>
      <c r="G96" s="231"/>
      <c r="H96" s="231"/>
      <c r="I96" s="231"/>
      <c r="J96" s="231"/>
      <c r="K96" s="231"/>
      <c r="L96" s="231"/>
      <c r="M96" s="206">
        <f t="shared" si="21"/>
        <v>100</v>
      </c>
      <c r="N96" s="236"/>
    </row>
    <row r="97" spans="2:14" s="12" customFormat="1" ht="38.25">
      <c r="B97" s="213">
        <v>756</v>
      </c>
      <c r="C97" s="198"/>
      <c r="D97" s="198"/>
      <c r="E97" s="214" t="s">
        <v>290</v>
      </c>
      <c r="F97" s="45">
        <f>F98</f>
        <v>37800</v>
      </c>
      <c r="G97" s="237">
        <f aca="true" t="shared" si="24" ref="G97:M97">G98</f>
        <v>0</v>
      </c>
      <c r="H97" s="45">
        <f t="shared" si="24"/>
        <v>0</v>
      </c>
      <c r="I97" s="45">
        <f t="shared" si="24"/>
        <v>0</v>
      </c>
      <c r="J97" s="45">
        <f t="shared" si="24"/>
        <v>0</v>
      </c>
      <c r="K97" s="45">
        <f t="shared" si="24"/>
        <v>0</v>
      </c>
      <c r="L97" s="45">
        <f t="shared" si="24"/>
        <v>0</v>
      </c>
      <c r="M97" s="45">
        <f t="shared" si="24"/>
        <v>37800</v>
      </c>
      <c r="N97" s="243"/>
    </row>
    <row r="98" spans="2:14" s="12" customFormat="1" ht="25.5">
      <c r="B98" s="222"/>
      <c r="C98" s="13">
        <v>75647</v>
      </c>
      <c r="D98" s="13"/>
      <c r="E98" s="15" t="s">
        <v>291</v>
      </c>
      <c r="F98" s="229">
        <f>SUM(F99:F101)</f>
        <v>37800</v>
      </c>
      <c r="G98" s="240">
        <f aca="true" t="shared" si="25" ref="G98:M98">SUM(G99:G101)</f>
        <v>0</v>
      </c>
      <c r="H98" s="229">
        <f t="shared" si="25"/>
        <v>0</v>
      </c>
      <c r="I98" s="229">
        <f t="shared" si="25"/>
        <v>0</v>
      </c>
      <c r="J98" s="229">
        <f t="shared" si="25"/>
        <v>0</v>
      </c>
      <c r="K98" s="229">
        <f t="shared" si="25"/>
        <v>0</v>
      </c>
      <c r="L98" s="229">
        <f t="shared" si="25"/>
        <v>0</v>
      </c>
      <c r="M98" s="174">
        <f t="shared" si="25"/>
        <v>37800</v>
      </c>
      <c r="N98" s="236"/>
    </row>
    <row r="99" spans="2:14" s="12" customFormat="1" ht="12.75">
      <c r="B99" s="222"/>
      <c r="C99" s="18"/>
      <c r="D99" s="18">
        <v>4100</v>
      </c>
      <c r="E99" s="20" t="s">
        <v>292</v>
      </c>
      <c r="F99" s="21">
        <v>34735</v>
      </c>
      <c r="G99" s="232">
        <v>-300</v>
      </c>
      <c r="H99" s="231"/>
      <c r="I99" s="231"/>
      <c r="J99" s="231"/>
      <c r="K99" s="231"/>
      <c r="L99" s="231"/>
      <c r="M99" s="206">
        <f>F99+G99+H99+I99+J99+K99+L99</f>
        <v>34435</v>
      </c>
      <c r="N99" s="236"/>
    </row>
    <row r="100" spans="2:14" s="12" customFormat="1" ht="12.75">
      <c r="B100" s="222"/>
      <c r="C100" s="18"/>
      <c r="D100" s="18">
        <v>4210</v>
      </c>
      <c r="E100" s="20" t="s">
        <v>256</v>
      </c>
      <c r="F100" s="21">
        <v>565</v>
      </c>
      <c r="G100" s="231"/>
      <c r="H100" s="231"/>
      <c r="I100" s="231"/>
      <c r="J100" s="231"/>
      <c r="K100" s="231"/>
      <c r="L100" s="231"/>
      <c r="M100" s="206">
        <f>F100+G100+H100+I100+J100+K100+L100</f>
        <v>565</v>
      </c>
      <c r="N100" s="236"/>
    </row>
    <row r="101" spans="2:14" s="12" customFormat="1" ht="25.5">
      <c r="B101" s="222"/>
      <c r="C101" s="18"/>
      <c r="D101" s="18">
        <v>4610</v>
      </c>
      <c r="E101" s="20" t="s">
        <v>293</v>
      </c>
      <c r="F101" s="21">
        <v>2500</v>
      </c>
      <c r="G101" s="231">
        <v>300</v>
      </c>
      <c r="H101" s="231"/>
      <c r="I101" s="231"/>
      <c r="J101" s="231"/>
      <c r="K101" s="231"/>
      <c r="L101" s="231"/>
      <c r="M101" s="206">
        <f>F101+G101+H101+I101+J101+K101+L101</f>
        <v>2800</v>
      </c>
      <c r="N101" s="236"/>
    </row>
    <row r="102" spans="2:14" s="12" customFormat="1" ht="12.75">
      <c r="B102" s="213">
        <v>757</v>
      </c>
      <c r="C102" s="198"/>
      <c r="D102" s="198"/>
      <c r="E102" s="214" t="s">
        <v>294</v>
      </c>
      <c r="F102" s="45">
        <f>F103</f>
        <v>185965</v>
      </c>
      <c r="G102" s="245">
        <f aca="true" t="shared" si="26" ref="G102:M102">G103</f>
        <v>-25000</v>
      </c>
      <c r="H102" s="45">
        <f t="shared" si="26"/>
        <v>0</v>
      </c>
      <c r="I102" s="45">
        <f t="shared" si="26"/>
        <v>0</v>
      </c>
      <c r="J102" s="45">
        <f t="shared" si="26"/>
        <v>0</v>
      </c>
      <c r="K102" s="45">
        <f t="shared" si="26"/>
        <v>0</v>
      </c>
      <c r="L102" s="45">
        <f t="shared" si="26"/>
        <v>0</v>
      </c>
      <c r="M102" s="45">
        <f t="shared" si="26"/>
        <v>160965</v>
      </c>
      <c r="N102" s="243"/>
    </row>
    <row r="103" spans="2:14" s="12" customFormat="1" ht="25.5">
      <c r="B103" s="222"/>
      <c r="C103" s="13">
        <v>75702</v>
      </c>
      <c r="D103" s="13"/>
      <c r="E103" s="15" t="s">
        <v>295</v>
      </c>
      <c r="F103" s="229">
        <f>F104+F105</f>
        <v>185965</v>
      </c>
      <c r="G103" s="246">
        <f aca="true" t="shared" si="27" ref="G103:M103">G104+G105</f>
        <v>-25000</v>
      </c>
      <c r="H103" s="229">
        <f t="shared" si="27"/>
        <v>0</v>
      </c>
      <c r="I103" s="229">
        <f t="shared" si="27"/>
        <v>0</v>
      </c>
      <c r="J103" s="229">
        <f t="shared" si="27"/>
        <v>0</v>
      </c>
      <c r="K103" s="229">
        <f t="shared" si="27"/>
        <v>0</v>
      </c>
      <c r="L103" s="229">
        <f t="shared" si="27"/>
        <v>0</v>
      </c>
      <c r="M103" s="174">
        <f t="shared" si="27"/>
        <v>160965</v>
      </c>
      <c r="N103" s="236"/>
    </row>
    <row r="104" spans="2:14" s="12" customFormat="1" ht="38.25">
      <c r="B104" s="222"/>
      <c r="C104" s="18"/>
      <c r="D104" s="18">
        <v>8070</v>
      </c>
      <c r="E104" s="20" t="s">
        <v>296</v>
      </c>
      <c r="F104" s="21">
        <v>185965</v>
      </c>
      <c r="G104" s="247">
        <v>-25000</v>
      </c>
      <c r="H104" s="231"/>
      <c r="I104" s="231"/>
      <c r="J104" s="231"/>
      <c r="K104" s="231"/>
      <c r="L104" s="231"/>
      <c r="M104" s="206">
        <f>F104+G104+H104+I104+J104+K104+L104</f>
        <v>160965</v>
      </c>
      <c r="N104" s="236" t="s">
        <v>54</v>
      </c>
    </row>
    <row r="105" spans="2:14" s="12" customFormat="1" ht="38.25">
      <c r="B105" s="222"/>
      <c r="C105" s="18"/>
      <c r="D105" s="18">
        <v>8078</v>
      </c>
      <c r="E105" s="20" t="s">
        <v>296</v>
      </c>
      <c r="F105" s="21">
        <v>0</v>
      </c>
      <c r="G105" s="231"/>
      <c r="H105" s="231"/>
      <c r="I105" s="231"/>
      <c r="J105" s="231"/>
      <c r="K105" s="231"/>
      <c r="L105" s="231"/>
      <c r="M105" s="206">
        <f>F105+G105+H105+I105+J105+K105+L105</f>
        <v>0</v>
      </c>
      <c r="N105" s="236"/>
    </row>
    <row r="106" spans="2:14" s="12" customFormat="1" ht="16.5" customHeight="1">
      <c r="B106" s="213">
        <v>758</v>
      </c>
      <c r="C106" s="198"/>
      <c r="D106" s="198"/>
      <c r="E106" s="214" t="s">
        <v>226</v>
      </c>
      <c r="F106" s="45">
        <f>F107</f>
        <v>99</v>
      </c>
      <c r="G106" s="237">
        <f aca="true" t="shared" si="28" ref="G106:M107">G107</f>
        <v>96948</v>
      </c>
      <c r="H106" s="45">
        <f t="shared" si="28"/>
        <v>0</v>
      </c>
      <c r="I106" s="45">
        <f t="shared" si="28"/>
        <v>0</v>
      </c>
      <c r="J106" s="45">
        <f t="shared" si="28"/>
        <v>0</v>
      </c>
      <c r="K106" s="45">
        <f t="shared" si="28"/>
        <v>0</v>
      </c>
      <c r="L106" s="45">
        <f t="shared" si="28"/>
        <v>0</v>
      </c>
      <c r="M106" s="45">
        <f t="shared" si="28"/>
        <v>97047</v>
      </c>
      <c r="N106" s="243"/>
    </row>
    <row r="107" spans="2:14" s="12" customFormat="1" ht="12.75">
      <c r="B107" s="222"/>
      <c r="C107" s="13">
        <v>75818</v>
      </c>
      <c r="D107" s="13"/>
      <c r="E107" s="15" t="s">
        <v>297</v>
      </c>
      <c r="F107" s="229">
        <f>F108</f>
        <v>99</v>
      </c>
      <c r="G107" s="240">
        <f t="shared" si="28"/>
        <v>96948</v>
      </c>
      <c r="H107" s="229">
        <f t="shared" si="28"/>
        <v>0</v>
      </c>
      <c r="I107" s="229">
        <f t="shared" si="28"/>
        <v>0</v>
      </c>
      <c r="J107" s="229">
        <f t="shared" si="28"/>
        <v>0</v>
      </c>
      <c r="K107" s="229">
        <f t="shared" si="28"/>
        <v>0</v>
      </c>
      <c r="L107" s="229">
        <f t="shared" si="28"/>
        <v>0</v>
      </c>
      <c r="M107" s="174">
        <f t="shared" si="28"/>
        <v>97047</v>
      </c>
      <c r="N107" s="236"/>
    </row>
    <row r="108" spans="2:14" s="12" customFormat="1" ht="12.75">
      <c r="B108" s="222"/>
      <c r="C108" s="18"/>
      <c r="D108" s="18">
        <v>4810</v>
      </c>
      <c r="E108" s="20" t="s">
        <v>298</v>
      </c>
      <c r="F108" s="21">
        <v>99</v>
      </c>
      <c r="G108" s="231">
        <v>96948</v>
      </c>
      <c r="H108" s="231"/>
      <c r="I108" s="231"/>
      <c r="J108" s="231"/>
      <c r="K108" s="231"/>
      <c r="L108" s="231"/>
      <c r="M108" s="206">
        <f>F108+G108+H108+I108+J108+K108+L108</f>
        <v>97047</v>
      </c>
      <c r="N108" s="235"/>
    </row>
    <row r="109" spans="2:14" s="12" customFormat="1" ht="16.5" customHeight="1">
      <c r="B109" s="213">
        <v>801</v>
      </c>
      <c r="C109" s="198"/>
      <c r="D109" s="198"/>
      <c r="E109" s="214" t="s">
        <v>231</v>
      </c>
      <c r="F109" s="45">
        <f>F110+F126+F139+F154+F171+F179+F190+F193</f>
        <v>16866768</v>
      </c>
      <c r="G109" s="237">
        <f aca="true" t="shared" si="29" ref="G109:M109">G110+G126+G139+G154+G171+G179+G190+G193</f>
        <v>240156</v>
      </c>
      <c r="H109" s="45">
        <f t="shared" si="29"/>
        <v>0</v>
      </c>
      <c r="I109" s="45">
        <f t="shared" si="29"/>
        <v>0</v>
      </c>
      <c r="J109" s="45">
        <f t="shared" si="29"/>
        <v>0</v>
      </c>
      <c r="K109" s="45">
        <f t="shared" si="29"/>
        <v>0</v>
      </c>
      <c r="L109" s="45">
        <f t="shared" si="29"/>
        <v>0</v>
      </c>
      <c r="M109" s="45">
        <f t="shared" si="29"/>
        <v>17106924</v>
      </c>
      <c r="N109" s="243"/>
    </row>
    <row r="110" spans="2:14" s="12" customFormat="1" ht="18.75" customHeight="1">
      <c r="B110" s="222"/>
      <c r="C110" s="13">
        <v>80101</v>
      </c>
      <c r="D110" s="13"/>
      <c r="E110" s="15" t="s">
        <v>232</v>
      </c>
      <c r="F110" s="229">
        <f>SUM(F111:F125)</f>
        <v>2705180</v>
      </c>
      <c r="G110" s="240">
        <f aca="true" t="shared" si="30" ref="G110:M110">SUM(G111:G125)</f>
        <v>66731</v>
      </c>
      <c r="H110" s="229">
        <f t="shared" si="30"/>
        <v>0</v>
      </c>
      <c r="I110" s="229">
        <f t="shared" si="30"/>
        <v>0</v>
      </c>
      <c r="J110" s="229">
        <f t="shared" si="30"/>
        <v>0</v>
      </c>
      <c r="K110" s="229">
        <f t="shared" si="30"/>
        <v>0</v>
      </c>
      <c r="L110" s="229">
        <f t="shared" si="30"/>
        <v>0</v>
      </c>
      <c r="M110" s="174">
        <f t="shared" si="30"/>
        <v>2771911</v>
      </c>
      <c r="N110" s="236"/>
    </row>
    <row r="111" spans="2:14" s="12" customFormat="1" ht="27" customHeight="1">
      <c r="B111" s="222"/>
      <c r="C111" s="18"/>
      <c r="D111" s="18">
        <v>3020</v>
      </c>
      <c r="E111" s="20" t="s">
        <v>278</v>
      </c>
      <c r="F111" s="21">
        <v>95000</v>
      </c>
      <c r="G111" s="244">
        <v>1035</v>
      </c>
      <c r="H111" s="231"/>
      <c r="I111" s="231"/>
      <c r="J111" s="231"/>
      <c r="K111" s="231"/>
      <c r="L111" s="231"/>
      <c r="M111" s="206">
        <f aca="true" t="shared" si="31" ref="M111:M174">F111+G111+H111+I111+J111+K111+L111</f>
        <v>96035</v>
      </c>
      <c r="N111" s="236"/>
    </row>
    <row r="112" spans="2:14" s="12" customFormat="1" ht="16.5" customHeight="1">
      <c r="B112" s="222"/>
      <c r="C112" s="18"/>
      <c r="D112" s="18">
        <v>3260</v>
      </c>
      <c r="E112" s="20" t="s">
        <v>148</v>
      </c>
      <c r="F112" s="21">
        <v>1504</v>
      </c>
      <c r="G112" s="244">
        <v>45</v>
      </c>
      <c r="H112" s="231"/>
      <c r="I112" s="231"/>
      <c r="J112" s="231"/>
      <c r="K112" s="231"/>
      <c r="L112" s="231"/>
      <c r="M112" s="206">
        <f t="shared" si="31"/>
        <v>1549</v>
      </c>
      <c r="N112" s="164" t="s">
        <v>55</v>
      </c>
    </row>
    <row r="113" spans="2:14" s="12" customFormat="1" ht="49.5" customHeight="1">
      <c r="B113" s="222"/>
      <c r="C113" s="18"/>
      <c r="D113" s="18">
        <v>4010</v>
      </c>
      <c r="E113" s="20" t="s">
        <v>272</v>
      </c>
      <c r="F113" s="21">
        <v>1574073</v>
      </c>
      <c r="G113" s="244">
        <v>38297</v>
      </c>
      <c r="H113" s="231"/>
      <c r="I113" s="231"/>
      <c r="J113" s="231"/>
      <c r="K113" s="231"/>
      <c r="L113" s="231"/>
      <c r="M113" s="206">
        <f t="shared" si="31"/>
        <v>1612370</v>
      </c>
      <c r="N113" s="236" t="s">
        <v>56</v>
      </c>
    </row>
    <row r="114" spans="2:14" s="12" customFormat="1" ht="12.75">
      <c r="B114" s="222"/>
      <c r="C114" s="18"/>
      <c r="D114" s="18">
        <v>4040</v>
      </c>
      <c r="E114" s="20" t="s">
        <v>279</v>
      </c>
      <c r="F114" s="21">
        <v>127177</v>
      </c>
      <c r="G114" s="247"/>
      <c r="H114" s="231"/>
      <c r="I114" s="231"/>
      <c r="J114" s="231"/>
      <c r="K114" s="231"/>
      <c r="L114" s="231"/>
      <c r="M114" s="206">
        <f t="shared" si="31"/>
        <v>127177</v>
      </c>
      <c r="N114" s="236"/>
    </row>
    <row r="115" spans="2:14" s="12" customFormat="1" ht="12.75">
      <c r="B115" s="222"/>
      <c r="C115" s="18"/>
      <c r="D115" s="18">
        <v>4110</v>
      </c>
      <c r="E115" s="20" t="s">
        <v>273</v>
      </c>
      <c r="F115" s="21">
        <v>317000</v>
      </c>
      <c r="G115" s="247">
        <v>-8515</v>
      </c>
      <c r="H115" s="231"/>
      <c r="I115" s="231"/>
      <c r="J115" s="231"/>
      <c r="K115" s="231"/>
      <c r="L115" s="231"/>
      <c r="M115" s="206">
        <f t="shared" si="31"/>
        <v>308485</v>
      </c>
      <c r="N115" s="236"/>
    </row>
    <row r="116" spans="2:14" s="12" customFormat="1" ht="12.75">
      <c r="B116" s="222"/>
      <c r="C116" s="18"/>
      <c r="D116" s="18">
        <v>4120</v>
      </c>
      <c r="E116" s="20" t="s">
        <v>280</v>
      </c>
      <c r="F116" s="21">
        <v>43200</v>
      </c>
      <c r="G116" s="244">
        <v>315</v>
      </c>
      <c r="H116" s="231"/>
      <c r="I116" s="231"/>
      <c r="J116" s="231"/>
      <c r="K116" s="231"/>
      <c r="L116" s="231"/>
      <c r="M116" s="206">
        <f t="shared" si="31"/>
        <v>43515</v>
      </c>
      <c r="N116" s="236"/>
    </row>
    <row r="117" spans="2:14" s="12" customFormat="1" ht="12.75">
      <c r="B117" s="222"/>
      <c r="C117" s="18"/>
      <c r="D117" s="18">
        <v>4210</v>
      </c>
      <c r="E117" s="20" t="s">
        <v>256</v>
      </c>
      <c r="F117" s="21">
        <v>211900</v>
      </c>
      <c r="G117" s="247">
        <v>-4210</v>
      </c>
      <c r="H117" s="231"/>
      <c r="I117" s="231"/>
      <c r="J117" s="231"/>
      <c r="K117" s="231"/>
      <c r="L117" s="231"/>
      <c r="M117" s="206">
        <f t="shared" si="31"/>
        <v>207690</v>
      </c>
      <c r="N117" s="236"/>
    </row>
    <row r="118" spans="2:14" s="12" customFormat="1" ht="12.75">
      <c r="B118" s="222"/>
      <c r="C118" s="18"/>
      <c r="D118" s="18">
        <v>4240</v>
      </c>
      <c r="E118" s="20" t="s">
        <v>299</v>
      </c>
      <c r="F118" s="21">
        <v>6706</v>
      </c>
      <c r="G118" s="247">
        <v>-2416</v>
      </c>
      <c r="H118" s="231"/>
      <c r="I118" s="231"/>
      <c r="J118" s="231"/>
      <c r="K118" s="231"/>
      <c r="L118" s="231"/>
      <c r="M118" s="206">
        <f t="shared" si="31"/>
        <v>4290</v>
      </c>
      <c r="N118" s="236"/>
    </row>
    <row r="119" spans="2:14" s="12" customFormat="1" ht="12.75">
      <c r="B119" s="222"/>
      <c r="C119" s="18"/>
      <c r="D119" s="18">
        <v>4260</v>
      </c>
      <c r="E119" s="20" t="s">
        <v>281</v>
      </c>
      <c r="F119" s="21">
        <v>138300</v>
      </c>
      <c r="G119" s="244">
        <v>24002</v>
      </c>
      <c r="H119" s="231"/>
      <c r="I119" s="231"/>
      <c r="J119" s="231"/>
      <c r="K119" s="231"/>
      <c r="L119" s="231"/>
      <c r="M119" s="206">
        <f t="shared" si="31"/>
        <v>162302</v>
      </c>
      <c r="N119" s="236"/>
    </row>
    <row r="120" spans="2:14" s="12" customFormat="1" ht="12.75">
      <c r="B120" s="222"/>
      <c r="C120" s="18"/>
      <c r="D120" s="18">
        <v>4270</v>
      </c>
      <c r="E120" s="20" t="s">
        <v>257</v>
      </c>
      <c r="F120" s="21">
        <v>14500</v>
      </c>
      <c r="G120" s="244">
        <v>21366</v>
      </c>
      <c r="H120" s="231"/>
      <c r="I120" s="231"/>
      <c r="J120" s="231"/>
      <c r="K120" s="231"/>
      <c r="L120" s="231"/>
      <c r="M120" s="206">
        <f t="shared" si="31"/>
        <v>35866</v>
      </c>
      <c r="N120" s="235" t="s">
        <v>57</v>
      </c>
    </row>
    <row r="121" spans="2:14" s="12" customFormat="1" ht="12.75">
      <c r="B121" s="222"/>
      <c r="C121" s="18"/>
      <c r="D121" s="18">
        <v>4300</v>
      </c>
      <c r="E121" s="20" t="s">
        <v>258</v>
      </c>
      <c r="F121" s="21">
        <v>64000</v>
      </c>
      <c r="G121" s="244">
        <v>1151</v>
      </c>
      <c r="H121" s="231"/>
      <c r="I121" s="231"/>
      <c r="J121" s="231"/>
      <c r="K121" s="231"/>
      <c r="L121" s="231"/>
      <c r="M121" s="206">
        <f t="shared" si="31"/>
        <v>65151</v>
      </c>
      <c r="N121" s="236"/>
    </row>
    <row r="122" spans="2:14" s="12" customFormat="1" ht="12.75">
      <c r="B122" s="222"/>
      <c r="C122" s="18"/>
      <c r="D122" s="18">
        <v>4350</v>
      </c>
      <c r="E122" s="20" t="s">
        <v>149</v>
      </c>
      <c r="F122" s="21">
        <v>5450</v>
      </c>
      <c r="G122" s="247">
        <v>-2171</v>
      </c>
      <c r="H122" s="231"/>
      <c r="I122" s="231"/>
      <c r="J122" s="231"/>
      <c r="K122" s="231"/>
      <c r="L122" s="231"/>
      <c r="M122" s="206">
        <f t="shared" si="31"/>
        <v>3279</v>
      </c>
      <c r="N122" s="236"/>
    </row>
    <row r="123" spans="2:14" s="12" customFormat="1" ht="12.75">
      <c r="B123" s="222"/>
      <c r="C123" s="18"/>
      <c r="D123" s="18">
        <v>4410</v>
      </c>
      <c r="E123" s="20" t="s">
        <v>276</v>
      </c>
      <c r="F123" s="21">
        <v>5500</v>
      </c>
      <c r="G123" s="247">
        <v>-704</v>
      </c>
      <c r="H123" s="231"/>
      <c r="I123" s="231"/>
      <c r="J123" s="231"/>
      <c r="K123" s="231"/>
      <c r="L123" s="231"/>
      <c r="M123" s="206">
        <f t="shared" si="31"/>
        <v>4796</v>
      </c>
      <c r="N123" s="236"/>
    </row>
    <row r="124" spans="2:14" s="12" customFormat="1" ht="12.75">
      <c r="B124" s="222"/>
      <c r="C124" s="18"/>
      <c r="D124" s="18">
        <v>4430</v>
      </c>
      <c r="E124" s="20" t="s">
        <v>150</v>
      </c>
      <c r="F124" s="21">
        <v>3500</v>
      </c>
      <c r="G124" s="247">
        <v>-1074</v>
      </c>
      <c r="H124" s="231"/>
      <c r="I124" s="231"/>
      <c r="J124" s="231"/>
      <c r="K124" s="231"/>
      <c r="L124" s="231"/>
      <c r="M124" s="206">
        <f t="shared" si="31"/>
        <v>2426</v>
      </c>
      <c r="N124" s="236"/>
    </row>
    <row r="125" spans="2:14" s="12" customFormat="1" ht="25.5">
      <c r="B125" s="222"/>
      <c r="C125" s="18"/>
      <c r="D125" s="18">
        <v>4440</v>
      </c>
      <c r="E125" s="20" t="s">
        <v>283</v>
      </c>
      <c r="F125" s="21">
        <v>97370</v>
      </c>
      <c r="G125" s="247">
        <v>-390</v>
      </c>
      <c r="H125" s="231"/>
      <c r="I125" s="231"/>
      <c r="J125" s="231"/>
      <c r="K125" s="231"/>
      <c r="L125" s="231"/>
      <c r="M125" s="206">
        <f t="shared" si="31"/>
        <v>96980</v>
      </c>
      <c r="N125" s="236" t="s">
        <v>58</v>
      </c>
    </row>
    <row r="126" spans="2:14" s="12" customFormat="1" ht="25.5">
      <c r="B126" s="222"/>
      <c r="C126" s="13">
        <v>80103</v>
      </c>
      <c r="D126" s="13"/>
      <c r="E126" s="15" t="s">
        <v>151</v>
      </c>
      <c r="F126" s="229">
        <f>SUM(F127:F138)</f>
        <v>256440</v>
      </c>
      <c r="G126" s="246">
        <f aca="true" t="shared" si="32" ref="G126:M126">SUM(G127:G138)</f>
        <v>-3386</v>
      </c>
      <c r="H126" s="229">
        <f t="shared" si="32"/>
        <v>0</v>
      </c>
      <c r="I126" s="229">
        <f t="shared" si="32"/>
        <v>0</v>
      </c>
      <c r="J126" s="229">
        <f t="shared" si="32"/>
        <v>0</v>
      </c>
      <c r="K126" s="229">
        <f t="shared" si="32"/>
        <v>0</v>
      </c>
      <c r="L126" s="229">
        <f t="shared" si="32"/>
        <v>0</v>
      </c>
      <c r="M126" s="174">
        <f t="shared" si="32"/>
        <v>253054</v>
      </c>
      <c r="N126" s="236"/>
    </row>
    <row r="127" spans="2:14" s="12" customFormat="1" ht="25.5">
      <c r="B127" s="222"/>
      <c r="C127" s="18"/>
      <c r="D127" s="18">
        <v>3020</v>
      </c>
      <c r="E127" s="20" t="s">
        <v>278</v>
      </c>
      <c r="F127" s="21">
        <v>7000</v>
      </c>
      <c r="G127" s="244">
        <v>1323</v>
      </c>
      <c r="H127" s="231"/>
      <c r="I127" s="231"/>
      <c r="J127" s="231"/>
      <c r="K127" s="231"/>
      <c r="L127" s="231"/>
      <c r="M127" s="206">
        <f t="shared" si="31"/>
        <v>8323</v>
      </c>
      <c r="N127" s="236"/>
    </row>
    <row r="128" spans="2:14" s="12" customFormat="1" ht="12.75">
      <c r="B128" s="222"/>
      <c r="C128" s="18"/>
      <c r="D128" s="18">
        <v>4010</v>
      </c>
      <c r="E128" s="20" t="s">
        <v>272</v>
      </c>
      <c r="F128" s="21">
        <v>158000</v>
      </c>
      <c r="G128" s="247">
        <v>-1583</v>
      </c>
      <c r="H128" s="231"/>
      <c r="I128" s="231"/>
      <c r="J128" s="231"/>
      <c r="K128" s="231"/>
      <c r="L128" s="231"/>
      <c r="M128" s="206">
        <f t="shared" si="31"/>
        <v>156417</v>
      </c>
      <c r="N128" s="236"/>
    </row>
    <row r="129" spans="2:14" s="12" customFormat="1" ht="12.75">
      <c r="B129" s="222"/>
      <c r="C129" s="18"/>
      <c r="D129" s="18">
        <v>4040</v>
      </c>
      <c r="E129" s="20" t="s">
        <v>279</v>
      </c>
      <c r="F129" s="21">
        <v>12651</v>
      </c>
      <c r="G129" s="244"/>
      <c r="H129" s="231"/>
      <c r="I129" s="231"/>
      <c r="J129" s="231"/>
      <c r="K129" s="231"/>
      <c r="L129" s="231"/>
      <c r="M129" s="206">
        <f t="shared" si="31"/>
        <v>12651</v>
      </c>
      <c r="N129" s="236"/>
    </row>
    <row r="130" spans="2:14" s="12" customFormat="1" ht="12.75">
      <c r="B130" s="222"/>
      <c r="C130" s="18"/>
      <c r="D130" s="18">
        <v>4110</v>
      </c>
      <c r="E130" s="20" t="s">
        <v>273</v>
      </c>
      <c r="F130" s="21">
        <v>34850</v>
      </c>
      <c r="G130" s="247">
        <v>-5372</v>
      </c>
      <c r="H130" s="231"/>
      <c r="I130" s="231"/>
      <c r="J130" s="231"/>
      <c r="K130" s="231"/>
      <c r="L130" s="231"/>
      <c r="M130" s="206">
        <f t="shared" si="31"/>
        <v>29478</v>
      </c>
      <c r="N130" s="236"/>
    </row>
    <row r="131" spans="2:14" s="12" customFormat="1" ht="12.75">
      <c r="B131" s="222"/>
      <c r="C131" s="18"/>
      <c r="D131" s="18">
        <v>4120</v>
      </c>
      <c r="E131" s="20" t="s">
        <v>280</v>
      </c>
      <c r="F131" s="21">
        <v>4799</v>
      </c>
      <c r="G131" s="247">
        <v>-807</v>
      </c>
      <c r="H131" s="231"/>
      <c r="I131" s="231"/>
      <c r="J131" s="231"/>
      <c r="K131" s="231"/>
      <c r="L131" s="231"/>
      <c r="M131" s="206">
        <f t="shared" si="31"/>
        <v>3992</v>
      </c>
      <c r="N131" s="236"/>
    </row>
    <row r="132" spans="2:14" s="12" customFormat="1" ht="24" customHeight="1">
      <c r="B132" s="222"/>
      <c r="C132" s="18"/>
      <c r="D132" s="18">
        <v>4210</v>
      </c>
      <c r="E132" s="20" t="s">
        <v>256</v>
      </c>
      <c r="F132" s="21">
        <v>8500</v>
      </c>
      <c r="G132" s="244">
        <v>8487</v>
      </c>
      <c r="H132" s="231"/>
      <c r="I132" s="231"/>
      <c r="J132" s="231"/>
      <c r="K132" s="231"/>
      <c r="L132" s="231"/>
      <c r="M132" s="206">
        <f t="shared" si="31"/>
        <v>16987</v>
      </c>
      <c r="N132" s="236" t="s">
        <v>59</v>
      </c>
    </row>
    <row r="133" spans="2:14" s="12" customFormat="1" ht="12.75">
      <c r="B133" s="222"/>
      <c r="C133" s="18"/>
      <c r="D133" s="18">
        <v>4240</v>
      </c>
      <c r="E133" s="20" t="s">
        <v>299</v>
      </c>
      <c r="F133" s="21">
        <v>2590</v>
      </c>
      <c r="G133" s="247">
        <v>-1393</v>
      </c>
      <c r="H133" s="231"/>
      <c r="I133" s="231"/>
      <c r="J133" s="231"/>
      <c r="K133" s="231"/>
      <c r="L133" s="231"/>
      <c r="M133" s="206">
        <f t="shared" si="31"/>
        <v>1197</v>
      </c>
      <c r="N133" s="236"/>
    </row>
    <row r="134" spans="2:14" s="12" customFormat="1" ht="12.75">
      <c r="B134" s="222"/>
      <c r="C134" s="18"/>
      <c r="D134" s="18">
        <v>4260</v>
      </c>
      <c r="E134" s="20" t="s">
        <v>281</v>
      </c>
      <c r="F134" s="21">
        <v>9000</v>
      </c>
      <c r="G134" s="247">
        <v>-1392</v>
      </c>
      <c r="H134" s="231"/>
      <c r="I134" s="231"/>
      <c r="J134" s="231"/>
      <c r="K134" s="231"/>
      <c r="L134" s="231"/>
      <c r="M134" s="206">
        <f t="shared" si="31"/>
        <v>7608</v>
      </c>
      <c r="N134" s="236"/>
    </row>
    <row r="135" spans="2:14" s="12" customFormat="1" ht="12.75">
      <c r="B135" s="222"/>
      <c r="C135" s="18"/>
      <c r="D135" s="18">
        <v>4270</v>
      </c>
      <c r="E135" s="20" t="s">
        <v>257</v>
      </c>
      <c r="F135" s="21">
        <v>1000</v>
      </c>
      <c r="G135" s="247">
        <v>-1000</v>
      </c>
      <c r="H135" s="231"/>
      <c r="I135" s="231"/>
      <c r="J135" s="231"/>
      <c r="K135" s="231"/>
      <c r="L135" s="231"/>
      <c r="M135" s="206">
        <f t="shared" si="31"/>
        <v>0</v>
      </c>
      <c r="N135" s="236"/>
    </row>
    <row r="136" spans="2:14" s="12" customFormat="1" ht="12.75">
      <c r="B136" s="222"/>
      <c r="C136" s="18"/>
      <c r="D136" s="18">
        <v>4300</v>
      </c>
      <c r="E136" s="20" t="s">
        <v>258</v>
      </c>
      <c r="F136" s="21">
        <v>4500</v>
      </c>
      <c r="G136" s="247">
        <v>-1742</v>
      </c>
      <c r="H136" s="231"/>
      <c r="I136" s="231"/>
      <c r="J136" s="231"/>
      <c r="K136" s="231"/>
      <c r="L136" s="231"/>
      <c r="M136" s="206">
        <f t="shared" si="31"/>
        <v>2758</v>
      </c>
      <c r="N136" s="236"/>
    </row>
    <row r="137" spans="2:14" s="12" customFormat="1" ht="12.75">
      <c r="B137" s="222"/>
      <c r="C137" s="18"/>
      <c r="D137" s="18">
        <v>4410</v>
      </c>
      <c r="E137" s="20" t="s">
        <v>276</v>
      </c>
      <c r="F137" s="21">
        <v>1000</v>
      </c>
      <c r="G137" s="244">
        <v>93</v>
      </c>
      <c r="H137" s="231"/>
      <c r="I137" s="231"/>
      <c r="J137" s="231"/>
      <c r="K137" s="231"/>
      <c r="L137" s="231"/>
      <c r="M137" s="206">
        <f t="shared" si="31"/>
        <v>1093</v>
      </c>
      <c r="N137" s="236"/>
    </row>
    <row r="138" spans="2:14" s="12" customFormat="1" ht="25.5">
      <c r="B138" s="222"/>
      <c r="C138" s="18"/>
      <c r="D138" s="18">
        <v>4440</v>
      </c>
      <c r="E138" s="20" t="s">
        <v>283</v>
      </c>
      <c r="F138" s="21">
        <v>12550</v>
      </c>
      <c r="G138" s="244"/>
      <c r="H138" s="231"/>
      <c r="I138" s="231"/>
      <c r="J138" s="231"/>
      <c r="K138" s="231"/>
      <c r="L138" s="231"/>
      <c r="M138" s="206">
        <f t="shared" si="31"/>
        <v>12550</v>
      </c>
      <c r="N138" s="236"/>
    </row>
    <row r="139" spans="2:14" s="12" customFormat="1" ht="12.75">
      <c r="B139" s="222"/>
      <c r="C139" s="13">
        <v>80104</v>
      </c>
      <c r="D139" s="13"/>
      <c r="E139" s="15" t="s">
        <v>233</v>
      </c>
      <c r="F139" s="229">
        <f>SUM(F140:F153)</f>
        <v>760910</v>
      </c>
      <c r="G139" s="246">
        <f aca="true" t="shared" si="33" ref="G139:M139">SUM(G140:G153)</f>
        <v>-14600</v>
      </c>
      <c r="H139" s="229">
        <f t="shared" si="33"/>
        <v>0</v>
      </c>
      <c r="I139" s="229">
        <f t="shared" si="33"/>
        <v>0</v>
      </c>
      <c r="J139" s="229">
        <f t="shared" si="33"/>
        <v>0</v>
      </c>
      <c r="K139" s="229">
        <f t="shared" si="33"/>
        <v>0</v>
      </c>
      <c r="L139" s="229">
        <f t="shared" si="33"/>
        <v>0</v>
      </c>
      <c r="M139" s="174">
        <f t="shared" si="33"/>
        <v>746310</v>
      </c>
      <c r="N139" s="236"/>
    </row>
    <row r="140" spans="2:14" s="12" customFormat="1" ht="12.75">
      <c r="B140" s="223"/>
      <c r="C140" s="18"/>
      <c r="D140" s="18">
        <v>2540</v>
      </c>
      <c r="E140" s="20" t="s">
        <v>301</v>
      </c>
      <c r="F140" s="21">
        <v>151200</v>
      </c>
      <c r="G140" s="247">
        <v>-41858</v>
      </c>
      <c r="H140" s="231"/>
      <c r="I140" s="231"/>
      <c r="J140" s="231"/>
      <c r="K140" s="231"/>
      <c r="L140" s="231"/>
      <c r="M140" s="206">
        <f t="shared" si="31"/>
        <v>109342</v>
      </c>
      <c r="N140" s="236"/>
    </row>
    <row r="141" spans="2:14" s="12" customFormat="1" ht="25.5">
      <c r="B141" s="222"/>
      <c r="C141" s="18"/>
      <c r="D141" s="18">
        <v>3020</v>
      </c>
      <c r="E141" s="20" t="s">
        <v>278</v>
      </c>
      <c r="F141" s="21">
        <v>18740</v>
      </c>
      <c r="G141" s="244">
        <v>4467</v>
      </c>
      <c r="H141" s="231"/>
      <c r="I141" s="231"/>
      <c r="J141" s="231"/>
      <c r="K141" s="231"/>
      <c r="L141" s="231"/>
      <c r="M141" s="206">
        <f t="shared" si="31"/>
        <v>23207</v>
      </c>
      <c r="N141" s="236"/>
    </row>
    <row r="142" spans="2:14" s="12" customFormat="1" ht="22.5">
      <c r="B142" s="222"/>
      <c r="C142" s="18"/>
      <c r="D142" s="18">
        <v>4010</v>
      </c>
      <c r="E142" s="20" t="s">
        <v>272</v>
      </c>
      <c r="F142" s="21">
        <v>369245</v>
      </c>
      <c r="G142" s="244">
        <v>16297</v>
      </c>
      <c r="H142" s="231"/>
      <c r="I142" s="231"/>
      <c r="J142" s="231"/>
      <c r="K142" s="231"/>
      <c r="L142" s="231"/>
      <c r="M142" s="206">
        <f t="shared" si="31"/>
        <v>385542</v>
      </c>
      <c r="N142" s="236" t="s">
        <v>60</v>
      </c>
    </row>
    <row r="143" spans="2:14" s="12" customFormat="1" ht="12.75">
      <c r="B143" s="222"/>
      <c r="C143" s="18"/>
      <c r="D143" s="18">
        <v>4040</v>
      </c>
      <c r="E143" s="20" t="s">
        <v>279</v>
      </c>
      <c r="F143" s="21">
        <v>28505</v>
      </c>
      <c r="G143" s="247"/>
      <c r="H143" s="231"/>
      <c r="I143" s="231"/>
      <c r="J143" s="231"/>
      <c r="K143" s="231"/>
      <c r="L143" s="231"/>
      <c r="M143" s="206">
        <f t="shared" si="31"/>
        <v>28505</v>
      </c>
      <c r="N143" s="236"/>
    </row>
    <row r="144" spans="2:14" s="12" customFormat="1" ht="12.75">
      <c r="B144" s="222"/>
      <c r="C144" s="18"/>
      <c r="D144" s="18">
        <v>4110</v>
      </c>
      <c r="E144" s="20" t="s">
        <v>273</v>
      </c>
      <c r="F144" s="21">
        <v>77900</v>
      </c>
      <c r="G144" s="247">
        <v>-2702</v>
      </c>
      <c r="H144" s="231"/>
      <c r="I144" s="231"/>
      <c r="J144" s="231"/>
      <c r="K144" s="231"/>
      <c r="L144" s="231"/>
      <c r="M144" s="206">
        <f t="shared" si="31"/>
        <v>75198</v>
      </c>
      <c r="N144" s="236"/>
    </row>
    <row r="145" spans="2:14" s="12" customFormat="1" ht="12.75">
      <c r="B145" s="222"/>
      <c r="C145" s="18"/>
      <c r="D145" s="18">
        <v>4120</v>
      </c>
      <c r="E145" s="20" t="s">
        <v>280</v>
      </c>
      <c r="F145" s="21">
        <v>10800</v>
      </c>
      <c r="G145" s="247">
        <v>-478</v>
      </c>
      <c r="H145" s="231"/>
      <c r="I145" s="231"/>
      <c r="J145" s="231"/>
      <c r="K145" s="231"/>
      <c r="L145" s="231"/>
      <c r="M145" s="206">
        <f t="shared" si="31"/>
        <v>10322</v>
      </c>
      <c r="N145" s="236"/>
    </row>
    <row r="146" spans="2:14" s="12" customFormat="1" ht="12.75">
      <c r="B146" s="222"/>
      <c r="C146" s="18"/>
      <c r="D146" s="18">
        <v>4210</v>
      </c>
      <c r="E146" s="20" t="s">
        <v>256</v>
      </c>
      <c r="F146" s="21">
        <v>17100</v>
      </c>
      <c r="G146" s="244">
        <v>9344</v>
      </c>
      <c r="H146" s="231"/>
      <c r="I146" s="231"/>
      <c r="J146" s="231"/>
      <c r="K146" s="231"/>
      <c r="L146" s="231"/>
      <c r="M146" s="206">
        <f t="shared" si="31"/>
        <v>26444</v>
      </c>
      <c r="N146" s="236" t="s">
        <v>61</v>
      </c>
    </row>
    <row r="147" spans="2:14" s="12" customFormat="1" ht="12.75">
      <c r="B147" s="222"/>
      <c r="C147" s="18"/>
      <c r="D147" s="18">
        <v>4240</v>
      </c>
      <c r="E147" s="20" t="s">
        <v>299</v>
      </c>
      <c r="F147" s="21">
        <v>2600</v>
      </c>
      <c r="G147" s="247">
        <v>-753</v>
      </c>
      <c r="H147" s="231"/>
      <c r="I147" s="231"/>
      <c r="J147" s="231"/>
      <c r="K147" s="231"/>
      <c r="L147" s="231"/>
      <c r="M147" s="206">
        <f t="shared" si="31"/>
        <v>1847</v>
      </c>
      <c r="N147" s="236"/>
    </row>
    <row r="148" spans="2:14" s="12" customFormat="1" ht="12.75">
      <c r="B148" s="222"/>
      <c r="C148" s="18"/>
      <c r="D148" s="18">
        <v>4260</v>
      </c>
      <c r="E148" s="20" t="s">
        <v>281</v>
      </c>
      <c r="F148" s="21">
        <v>45300</v>
      </c>
      <c r="G148" s="244">
        <v>646</v>
      </c>
      <c r="H148" s="231"/>
      <c r="I148" s="231"/>
      <c r="J148" s="231"/>
      <c r="K148" s="231"/>
      <c r="L148" s="231"/>
      <c r="M148" s="206">
        <f t="shared" si="31"/>
        <v>45946</v>
      </c>
      <c r="N148" s="236"/>
    </row>
    <row r="149" spans="2:14" s="12" customFormat="1" ht="12.75">
      <c r="B149" s="222"/>
      <c r="C149" s="18"/>
      <c r="D149" s="18">
        <v>4270</v>
      </c>
      <c r="E149" s="20" t="s">
        <v>257</v>
      </c>
      <c r="F149" s="21">
        <v>3000</v>
      </c>
      <c r="G149" s="247">
        <v>-1427</v>
      </c>
      <c r="H149" s="231"/>
      <c r="I149" s="231"/>
      <c r="J149" s="231"/>
      <c r="K149" s="231"/>
      <c r="L149" s="231"/>
      <c r="M149" s="206">
        <f t="shared" si="31"/>
        <v>1573</v>
      </c>
      <c r="N149" s="236"/>
    </row>
    <row r="150" spans="2:14" s="12" customFormat="1" ht="12.75">
      <c r="B150" s="222"/>
      <c r="C150" s="18"/>
      <c r="D150" s="18">
        <v>4300</v>
      </c>
      <c r="E150" s="20" t="s">
        <v>258</v>
      </c>
      <c r="F150" s="21">
        <v>11000</v>
      </c>
      <c r="G150" s="247">
        <v>-731</v>
      </c>
      <c r="H150" s="231"/>
      <c r="I150" s="231"/>
      <c r="J150" s="231"/>
      <c r="K150" s="231"/>
      <c r="L150" s="231"/>
      <c r="M150" s="206">
        <f t="shared" si="31"/>
        <v>10269</v>
      </c>
      <c r="N150" s="236"/>
    </row>
    <row r="151" spans="2:14" s="12" customFormat="1" ht="12.75">
      <c r="B151" s="222"/>
      <c r="C151" s="18"/>
      <c r="D151" s="18">
        <v>4410</v>
      </c>
      <c r="E151" s="20" t="s">
        <v>276</v>
      </c>
      <c r="F151" s="21">
        <v>2000</v>
      </c>
      <c r="G151" s="247">
        <v>-85</v>
      </c>
      <c r="H151" s="231"/>
      <c r="I151" s="231"/>
      <c r="J151" s="231"/>
      <c r="K151" s="231"/>
      <c r="L151" s="231"/>
      <c r="M151" s="206">
        <f t="shared" si="31"/>
        <v>1915</v>
      </c>
      <c r="N151" s="236"/>
    </row>
    <row r="152" spans="2:14" s="12" customFormat="1" ht="12.75">
      <c r="B152" s="222"/>
      <c r="C152" s="18"/>
      <c r="D152" s="18">
        <v>4430</v>
      </c>
      <c r="E152" s="20" t="s">
        <v>150</v>
      </c>
      <c r="F152" s="21">
        <v>500</v>
      </c>
      <c r="G152" s="247">
        <v>-230</v>
      </c>
      <c r="H152" s="231"/>
      <c r="I152" s="231"/>
      <c r="J152" s="231"/>
      <c r="K152" s="231"/>
      <c r="L152" s="231"/>
      <c r="M152" s="206">
        <f t="shared" si="31"/>
        <v>270</v>
      </c>
      <c r="N152" s="236"/>
    </row>
    <row r="153" spans="2:14" s="12" customFormat="1" ht="25.5">
      <c r="B153" s="222"/>
      <c r="C153" s="18"/>
      <c r="D153" s="18">
        <v>4440</v>
      </c>
      <c r="E153" s="20" t="s">
        <v>283</v>
      </c>
      <c r="F153" s="21">
        <v>23020</v>
      </c>
      <c r="G153" s="244">
        <v>2910</v>
      </c>
      <c r="H153" s="231"/>
      <c r="I153" s="231"/>
      <c r="J153" s="231"/>
      <c r="K153" s="231"/>
      <c r="L153" s="231"/>
      <c r="M153" s="206">
        <f t="shared" si="31"/>
        <v>25930</v>
      </c>
      <c r="N153" s="236" t="s">
        <v>58</v>
      </c>
    </row>
    <row r="154" spans="2:14" s="12" customFormat="1" ht="12.75">
      <c r="B154" s="222"/>
      <c r="C154" s="13">
        <v>80110</v>
      </c>
      <c r="D154" s="13"/>
      <c r="E154" s="15" t="s">
        <v>236</v>
      </c>
      <c r="F154" s="229">
        <f>SUM(F155:F170)</f>
        <v>12600773</v>
      </c>
      <c r="G154" s="240">
        <f>SUM(G155:G170)</f>
        <v>166721</v>
      </c>
      <c r="H154" s="229">
        <f>SUM(H155:H169)</f>
        <v>0</v>
      </c>
      <c r="I154" s="229">
        <f>SUM(I155:I169)</f>
        <v>0</v>
      </c>
      <c r="J154" s="229">
        <f>SUM(J155:J169)</f>
        <v>0</v>
      </c>
      <c r="K154" s="229">
        <f>SUM(K155:K169)</f>
        <v>0</v>
      </c>
      <c r="L154" s="229">
        <f>SUM(L155:L169)</f>
        <v>0</v>
      </c>
      <c r="M154" s="174">
        <f>SUM(M155:M170)</f>
        <v>12767494</v>
      </c>
      <c r="N154" s="236"/>
    </row>
    <row r="155" spans="2:14" s="12" customFormat="1" ht="25.5">
      <c r="B155" s="222"/>
      <c r="C155" s="13"/>
      <c r="D155" s="18">
        <v>3020</v>
      </c>
      <c r="E155" s="20" t="s">
        <v>278</v>
      </c>
      <c r="F155" s="21">
        <v>71500</v>
      </c>
      <c r="G155" s="247">
        <v>-537</v>
      </c>
      <c r="H155" s="231"/>
      <c r="I155" s="231"/>
      <c r="J155" s="231"/>
      <c r="K155" s="231"/>
      <c r="L155" s="231"/>
      <c r="M155" s="206">
        <f t="shared" si="31"/>
        <v>70963</v>
      </c>
      <c r="N155" s="236"/>
    </row>
    <row r="156" spans="2:14" s="12" customFormat="1" ht="22.5">
      <c r="B156" s="222"/>
      <c r="C156" s="13"/>
      <c r="D156" s="18">
        <v>4010</v>
      </c>
      <c r="E156" s="20" t="s">
        <v>272</v>
      </c>
      <c r="F156" s="21">
        <v>809850</v>
      </c>
      <c r="G156" s="244">
        <v>43798</v>
      </c>
      <c r="H156" s="231"/>
      <c r="I156" s="231"/>
      <c r="J156" s="231"/>
      <c r="K156" s="231"/>
      <c r="L156" s="231"/>
      <c r="M156" s="206">
        <f t="shared" si="31"/>
        <v>853648</v>
      </c>
      <c r="N156" s="236" t="s">
        <v>60</v>
      </c>
    </row>
    <row r="157" spans="2:14" s="12" customFormat="1" ht="12.75">
      <c r="B157" s="222"/>
      <c r="C157" s="13"/>
      <c r="D157" s="18">
        <v>4040</v>
      </c>
      <c r="E157" s="20" t="s">
        <v>279</v>
      </c>
      <c r="F157" s="21">
        <v>64408</v>
      </c>
      <c r="G157" s="247"/>
      <c r="H157" s="231"/>
      <c r="I157" s="231"/>
      <c r="J157" s="231"/>
      <c r="K157" s="231"/>
      <c r="L157" s="231"/>
      <c r="M157" s="206">
        <f t="shared" si="31"/>
        <v>64408</v>
      </c>
      <c r="N157" s="236"/>
    </row>
    <row r="158" spans="2:14" s="12" customFormat="1" ht="12.75">
      <c r="B158" s="222"/>
      <c r="C158" s="13"/>
      <c r="D158" s="18">
        <v>4110</v>
      </c>
      <c r="E158" s="20" t="s">
        <v>273</v>
      </c>
      <c r="F158" s="21">
        <v>184300</v>
      </c>
      <c r="G158" s="247">
        <v>-12532</v>
      </c>
      <c r="H158" s="231"/>
      <c r="I158" s="231"/>
      <c r="J158" s="231"/>
      <c r="K158" s="231"/>
      <c r="L158" s="231"/>
      <c r="M158" s="206">
        <f t="shared" si="31"/>
        <v>171768</v>
      </c>
      <c r="N158" s="236"/>
    </row>
    <row r="159" spans="2:14" s="12" customFormat="1" ht="12.75">
      <c r="B159" s="222"/>
      <c r="C159" s="13"/>
      <c r="D159" s="18">
        <v>4120</v>
      </c>
      <c r="E159" s="20" t="s">
        <v>280</v>
      </c>
      <c r="F159" s="21">
        <v>25100</v>
      </c>
      <c r="G159" s="247">
        <v>-1357</v>
      </c>
      <c r="H159" s="231"/>
      <c r="I159" s="231"/>
      <c r="J159" s="231"/>
      <c r="K159" s="231"/>
      <c r="L159" s="231"/>
      <c r="M159" s="206">
        <f t="shared" si="31"/>
        <v>23743</v>
      </c>
      <c r="N159" s="236"/>
    </row>
    <row r="160" spans="2:14" s="12" customFormat="1" ht="22.5">
      <c r="B160" s="222"/>
      <c r="C160" s="13"/>
      <c r="D160" s="18">
        <v>4210</v>
      </c>
      <c r="E160" s="20" t="s">
        <v>256</v>
      </c>
      <c r="F160" s="21">
        <v>40000</v>
      </c>
      <c r="G160" s="244">
        <v>44305</v>
      </c>
      <c r="H160" s="231"/>
      <c r="I160" s="231"/>
      <c r="J160" s="231"/>
      <c r="K160" s="231"/>
      <c r="L160" s="231"/>
      <c r="M160" s="206">
        <f t="shared" si="31"/>
        <v>84305</v>
      </c>
      <c r="N160" s="236" t="s">
        <v>62</v>
      </c>
    </row>
    <row r="161" spans="2:14" s="12" customFormat="1" ht="12.75">
      <c r="B161" s="222"/>
      <c r="C161" s="13"/>
      <c r="D161" s="18">
        <v>4240</v>
      </c>
      <c r="E161" s="20" t="s">
        <v>299</v>
      </c>
      <c r="F161" s="21">
        <v>3200</v>
      </c>
      <c r="G161" s="244">
        <v>562</v>
      </c>
      <c r="H161" s="231"/>
      <c r="I161" s="231"/>
      <c r="J161" s="231"/>
      <c r="K161" s="231"/>
      <c r="L161" s="231"/>
      <c r="M161" s="206">
        <f t="shared" si="31"/>
        <v>3762</v>
      </c>
      <c r="N161" s="236"/>
    </row>
    <row r="162" spans="2:14" s="12" customFormat="1" ht="12.75">
      <c r="B162" s="222"/>
      <c r="C162" s="13"/>
      <c r="D162" s="18">
        <v>4260</v>
      </c>
      <c r="E162" s="20" t="s">
        <v>281</v>
      </c>
      <c r="F162" s="21">
        <v>32000</v>
      </c>
      <c r="G162" s="244">
        <v>6309</v>
      </c>
      <c r="H162" s="231"/>
      <c r="I162" s="231"/>
      <c r="J162" s="231"/>
      <c r="K162" s="231"/>
      <c r="L162" s="231"/>
      <c r="M162" s="206">
        <f t="shared" si="31"/>
        <v>38309</v>
      </c>
      <c r="N162" s="236"/>
    </row>
    <row r="163" spans="2:14" s="12" customFormat="1" ht="12.75">
      <c r="B163" s="222"/>
      <c r="C163" s="13"/>
      <c r="D163" s="18">
        <v>4300</v>
      </c>
      <c r="E163" s="20" t="s">
        <v>258</v>
      </c>
      <c r="F163" s="21">
        <v>10000</v>
      </c>
      <c r="G163" s="244">
        <v>31556</v>
      </c>
      <c r="H163" s="231"/>
      <c r="I163" s="231"/>
      <c r="J163" s="231"/>
      <c r="K163" s="231"/>
      <c r="L163" s="231"/>
      <c r="M163" s="206">
        <f t="shared" si="31"/>
        <v>41556</v>
      </c>
      <c r="N163" s="235" t="s">
        <v>63</v>
      </c>
    </row>
    <row r="164" spans="2:14" s="12" customFormat="1" ht="12.75">
      <c r="B164" s="222"/>
      <c r="C164" s="13"/>
      <c r="D164" s="18">
        <v>4350</v>
      </c>
      <c r="E164" s="20" t="s">
        <v>149</v>
      </c>
      <c r="F164" s="21">
        <v>1792</v>
      </c>
      <c r="G164" s="247">
        <v>-437</v>
      </c>
      <c r="H164" s="231"/>
      <c r="I164" s="231"/>
      <c r="J164" s="231"/>
      <c r="K164" s="231"/>
      <c r="L164" s="231"/>
      <c r="M164" s="206">
        <f t="shared" si="31"/>
        <v>1355</v>
      </c>
      <c r="N164" s="236"/>
    </row>
    <row r="165" spans="2:14" s="12" customFormat="1" ht="12.75">
      <c r="B165" s="222"/>
      <c r="C165" s="13"/>
      <c r="D165" s="18">
        <v>4410</v>
      </c>
      <c r="E165" s="20" t="s">
        <v>276</v>
      </c>
      <c r="F165" s="21">
        <v>2870</v>
      </c>
      <c r="G165" s="244">
        <v>1254</v>
      </c>
      <c r="H165" s="231"/>
      <c r="I165" s="231"/>
      <c r="J165" s="231"/>
      <c r="K165" s="231"/>
      <c r="L165" s="231"/>
      <c r="M165" s="206">
        <f t="shared" si="31"/>
        <v>4124</v>
      </c>
      <c r="N165" s="236"/>
    </row>
    <row r="166" spans="2:14" s="12" customFormat="1" ht="12.75">
      <c r="B166" s="222"/>
      <c r="C166" s="13"/>
      <c r="D166" s="18">
        <v>4430</v>
      </c>
      <c r="E166" s="20" t="s">
        <v>150</v>
      </c>
      <c r="F166" s="21">
        <v>7700</v>
      </c>
      <c r="G166" s="247">
        <v>-1750</v>
      </c>
      <c r="H166" s="231"/>
      <c r="I166" s="231"/>
      <c r="J166" s="231"/>
      <c r="K166" s="231"/>
      <c r="L166" s="231"/>
      <c r="M166" s="206">
        <f t="shared" si="31"/>
        <v>5950</v>
      </c>
      <c r="N166" s="236"/>
    </row>
    <row r="167" spans="2:14" s="12" customFormat="1" ht="25.5">
      <c r="B167" s="222"/>
      <c r="C167" s="13"/>
      <c r="D167" s="18">
        <v>4440</v>
      </c>
      <c r="E167" s="20" t="s">
        <v>283</v>
      </c>
      <c r="F167" s="21">
        <v>62650</v>
      </c>
      <c r="G167" s="247">
        <v>-3030</v>
      </c>
      <c r="H167" s="231"/>
      <c r="I167" s="231"/>
      <c r="J167" s="231"/>
      <c r="K167" s="231"/>
      <c r="L167" s="231"/>
      <c r="M167" s="206">
        <f t="shared" si="31"/>
        <v>59620</v>
      </c>
      <c r="N167" s="236" t="s">
        <v>58</v>
      </c>
    </row>
    <row r="168" spans="2:14" s="12" customFormat="1" ht="12.75">
      <c r="B168" s="222"/>
      <c r="C168" s="13"/>
      <c r="D168" s="18">
        <v>6058</v>
      </c>
      <c r="E168" s="20" t="s">
        <v>261</v>
      </c>
      <c r="F168" s="21">
        <v>6947528</v>
      </c>
      <c r="G168" s="247"/>
      <c r="H168" s="231"/>
      <c r="I168" s="231"/>
      <c r="J168" s="231"/>
      <c r="K168" s="231"/>
      <c r="L168" s="231"/>
      <c r="M168" s="206">
        <f t="shared" si="31"/>
        <v>6947528</v>
      </c>
      <c r="N168" s="236"/>
    </row>
    <row r="169" spans="2:14" s="12" customFormat="1" ht="12.75">
      <c r="B169" s="222"/>
      <c r="C169" s="13"/>
      <c r="D169" s="18">
        <v>6059</v>
      </c>
      <c r="E169" s="20" t="s">
        <v>261</v>
      </c>
      <c r="F169" s="21">
        <v>4337875</v>
      </c>
      <c r="G169" s="247"/>
      <c r="H169" s="231"/>
      <c r="I169" s="231"/>
      <c r="J169" s="231"/>
      <c r="K169" s="231"/>
      <c r="L169" s="231"/>
      <c r="M169" s="206">
        <f t="shared" si="31"/>
        <v>4337875</v>
      </c>
      <c r="N169" s="236"/>
    </row>
    <row r="170" spans="2:14" s="12" customFormat="1" ht="45">
      <c r="B170" s="222"/>
      <c r="C170" s="13"/>
      <c r="D170" s="18">
        <v>6060</v>
      </c>
      <c r="E170" s="20" t="s">
        <v>300</v>
      </c>
      <c r="F170" s="21"/>
      <c r="G170" s="244">
        <v>58580</v>
      </c>
      <c r="H170" s="231"/>
      <c r="I170" s="231"/>
      <c r="J170" s="231"/>
      <c r="K170" s="231"/>
      <c r="L170" s="231"/>
      <c r="M170" s="206">
        <f t="shared" si="31"/>
        <v>58580</v>
      </c>
      <c r="N170" s="236" t="s">
        <v>64</v>
      </c>
    </row>
    <row r="171" spans="2:14" s="12" customFormat="1" ht="12.75">
      <c r="B171" s="222"/>
      <c r="C171" s="13">
        <v>80113</v>
      </c>
      <c r="D171" s="13"/>
      <c r="E171" s="15" t="s">
        <v>239</v>
      </c>
      <c r="F171" s="229">
        <f>SUM(F172:F178)</f>
        <v>304150</v>
      </c>
      <c r="G171" s="240">
        <f aca="true" t="shared" si="34" ref="G171:M171">SUM(G172:G178)</f>
        <v>38604</v>
      </c>
      <c r="H171" s="229">
        <f t="shared" si="34"/>
        <v>0</v>
      </c>
      <c r="I171" s="229">
        <f t="shared" si="34"/>
        <v>0</v>
      </c>
      <c r="J171" s="229">
        <f t="shared" si="34"/>
        <v>0</v>
      </c>
      <c r="K171" s="229">
        <f t="shared" si="34"/>
        <v>0</v>
      </c>
      <c r="L171" s="229">
        <f t="shared" si="34"/>
        <v>0</v>
      </c>
      <c r="M171" s="174">
        <f t="shared" si="34"/>
        <v>342754</v>
      </c>
      <c r="N171" s="236"/>
    </row>
    <row r="172" spans="2:14" s="12" customFormat="1" ht="25.5">
      <c r="B172" s="222"/>
      <c r="C172" s="13"/>
      <c r="D172" s="18">
        <v>3020</v>
      </c>
      <c r="E172" s="20" t="s">
        <v>278</v>
      </c>
      <c r="F172" s="21">
        <v>220</v>
      </c>
      <c r="G172" s="247">
        <v>-60</v>
      </c>
      <c r="H172" s="231"/>
      <c r="I172" s="231"/>
      <c r="J172" s="231"/>
      <c r="K172" s="231"/>
      <c r="L172" s="231"/>
      <c r="M172" s="206">
        <f t="shared" si="31"/>
        <v>160</v>
      </c>
      <c r="N172" s="236"/>
    </row>
    <row r="173" spans="2:14" s="12" customFormat="1" ht="12.75">
      <c r="B173" s="222"/>
      <c r="C173" s="13"/>
      <c r="D173" s="18">
        <v>4010</v>
      </c>
      <c r="E173" s="20" t="s">
        <v>272</v>
      </c>
      <c r="F173" s="21">
        <v>27502</v>
      </c>
      <c r="G173" s="247">
        <v>-1066</v>
      </c>
      <c r="H173" s="231"/>
      <c r="I173" s="231"/>
      <c r="J173" s="231"/>
      <c r="K173" s="231"/>
      <c r="L173" s="231"/>
      <c r="M173" s="206">
        <f t="shared" si="31"/>
        <v>26436</v>
      </c>
      <c r="N173" s="230"/>
    </row>
    <row r="174" spans="2:14" s="12" customFormat="1" ht="12.75">
      <c r="B174" s="222"/>
      <c r="C174" s="13"/>
      <c r="D174" s="18">
        <v>4040</v>
      </c>
      <c r="E174" s="20" t="s">
        <v>279</v>
      </c>
      <c r="F174" s="21">
        <v>2098</v>
      </c>
      <c r="G174" s="244"/>
      <c r="H174" s="231"/>
      <c r="I174" s="231"/>
      <c r="J174" s="231"/>
      <c r="K174" s="231"/>
      <c r="L174" s="231"/>
      <c r="M174" s="206">
        <f t="shared" si="31"/>
        <v>2098</v>
      </c>
      <c r="N174" s="230"/>
    </row>
    <row r="175" spans="2:14" s="12" customFormat="1" ht="12.75">
      <c r="B175" s="222"/>
      <c r="C175" s="13"/>
      <c r="D175" s="18">
        <v>4110</v>
      </c>
      <c r="E175" s="20" t="s">
        <v>273</v>
      </c>
      <c r="F175" s="21">
        <v>5100</v>
      </c>
      <c r="G175" s="247">
        <v>-242</v>
      </c>
      <c r="H175" s="231"/>
      <c r="I175" s="231"/>
      <c r="J175" s="231"/>
      <c r="K175" s="231"/>
      <c r="L175" s="231"/>
      <c r="M175" s="206">
        <f aca="true" t="shared" si="35" ref="M175:M196">F175+G175+H175+I175+J175+K175+L175</f>
        <v>4858</v>
      </c>
      <c r="N175" s="230"/>
    </row>
    <row r="176" spans="2:14" s="12" customFormat="1" ht="12.75">
      <c r="B176" s="222"/>
      <c r="C176" s="13"/>
      <c r="D176" s="18">
        <v>4120</v>
      </c>
      <c r="E176" s="20" t="s">
        <v>280</v>
      </c>
      <c r="F176" s="21">
        <v>700</v>
      </c>
      <c r="G176" s="247">
        <v>-22</v>
      </c>
      <c r="H176" s="231"/>
      <c r="I176" s="231"/>
      <c r="J176" s="231"/>
      <c r="K176" s="231"/>
      <c r="L176" s="231"/>
      <c r="M176" s="206">
        <f t="shared" si="35"/>
        <v>678</v>
      </c>
      <c r="N176" s="230"/>
    </row>
    <row r="177" spans="2:14" s="12" customFormat="1" ht="22.5">
      <c r="B177" s="222"/>
      <c r="C177" s="18"/>
      <c r="D177" s="18">
        <v>4300</v>
      </c>
      <c r="E177" s="20" t="s">
        <v>258</v>
      </c>
      <c r="F177" s="21">
        <v>267000</v>
      </c>
      <c r="G177" s="244">
        <v>39864</v>
      </c>
      <c r="H177" s="231"/>
      <c r="I177" s="231"/>
      <c r="J177" s="231"/>
      <c r="K177" s="231"/>
      <c r="L177" s="231"/>
      <c r="M177" s="206">
        <f t="shared" si="35"/>
        <v>306864</v>
      </c>
      <c r="N177" s="236" t="s">
        <v>65</v>
      </c>
    </row>
    <row r="178" spans="2:14" s="12" customFormat="1" ht="25.5">
      <c r="B178" s="222"/>
      <c r="C178" s="18"/>
      <c r="D178" s="18">
        <v>4440</v>
      </c>
      <c r="E178" s="20" t="s">
        <v>283</v>
      </c>
      <c r="F178" s="21">
        <v>1530</v>
      </c>
      <c r="G178" s="244">
        <v>130</v>
      </c>
      <c r="H178" s="231"/>
      <c r="I178" s="231"/>
      <c r="J178" s="231"/>
      <c r="K178" s="231"/>
      <c r="L178" s="231"/>
      <c r="M178" s="206">
        <f t="shared" si="35"/>
        <v>1660</v>
      </c>
      <c r="N178" s="236" t="s">
        <v>58</v>
      </c>
    </row>
    <row r="179" spans="2:14" s="12" customFormat="1" ht="12.75">
      <c r="B179" s="222"/>
      <c r="C179" s="13">
        <v>80114</v>
      </c>
      <c r="D179" s="13"/>
      <c r="E179" s="15" t="s">
        <v>302</v>
      </c>
      <c r="F179" s="229">
        <f>SUM(F180:F189)</f>
        <v>168600</v>
      </c>
      <c r="G179" s="246">
        <f aca="true" t="shared" si="36" ref="G179:M179">SUM(G180:G189)</f>
        <v>-4255</v>
      </c>
      <c r="H179" s="229">
        <f t="shared" si="36"/>
        <v>0</v>
      </c>
      <c r="I179" s="229">
        <f t="shared" si="36"/>
        <v>0</v>
      </c>
      <c r="J179" s="229">
        <f t="shared" si="36"/>
        <v>0</v>
      </c>
      <c r="K179" s="229">
        <f t="shared" si="36"/>
        <v>0</v>
      </c>
      <c r="L179" s="229">
        <f t="shared" si="36"/>
        <v>0</v>
      </c>
      <c r="M179" s="174">
        <f t="shared" si="36"/>
        <v>164345</v>
      </c>
      <c r="N179" s="236"/>
    </row>
    <row r="180" spans="2:14" s="12" customFormat="1" ht="25.5">
      <c r="B180" s="222"/>
      <c r="C180" s="18"/>
      <c r="D180" s="18">
        <v>3020</v>
      </c>
      <c r="E180" s="20" t="s">
        <v>278</v>
      </c>
      <c r="F180" s="21">
        <v>400</v>
      </c>
      <c r="G180" s="247">
        <v>-150</v>
      </c>
      <c r="H180" s="231"/>
      <c r="I180" s="231"/>
      <c r="J180" s="231"/>
      <c r="K180" s="231"/>
      <c r="L180" s="231"/>
      <c r="M180" s="206">
        <f t="shared" si="35"/>
        <v>250</v>
      </c>
      <c r="N180" s="236"/>
    </row>
    <row r="181" spans="2:14" s="12" customFormat="1" ht="22.5">
      <c r="B181" s="222"/>
      <c r="C181" s="18"/>
      <c r="D181" s="18">
        <v>4010</v>
      </c>
      <c r="E181" s="20" t="s">
        <v>272</v>
      </c>
      <c r="F181" s="21">
        <v>110845</v>
      </c>
      <c r="G181" s="244">
        <v>1303</v>
      </c>
      <c r="H181" s="231"/>
      <c r="I181" s="231"/>
      <c r="J181" s="231"/>
      <c r="K181" s="231"/>
      <c r="L181" s="231"/>
      <c r="M181" s="206">
        <f t="shared" si="35"/>
        <v>112148</v>
      </c>
      <c r="N181" s="236" t="s">
        <v>66</v>
      </c>
    </row>
    <row r="182" spans="2:14" s="12" customFormat="1" ht="12.75">
      <c r="B182" s="222"/>
      <c r="C182" s="18"/>
      <c r="D182" s="18">
        <v>4040</v>
      </c>
      <c r="E182" s="20" t="s">
        <v>279</v>
      </c>
      <c r="F182" s="21">
        <v>8183</v>
      </c>
      <c r="G182" s="247"/>
      <c r="H182" s="231"/>
      <c r="I182" s="231"/>
      <c r="J182" s="231"/>
      <c r="K182" s="231"/>
      <c r="L182" s="231"/>
      <c r="M182" s="206">
        <f t="shared" si="35"/>
        <v>8183</v>
      </c>
      <c r="N182" s="236"/>
    </row>
    <row r="183" spans="2:14" s="12" customFormat="1" ht="12.75">
      <c r="B183" s="222"/>
      <c r="C183" s="18"/>
      <c r="D183" s="18">
        <v>4110</v>
      </c>
      <c r="E183" s="20" t="s">
        <v>273</v>
      </c>
      <c r="F183" s="21">
        <v>22200</v>
      </c>
      <c r="G183" s="247">
        <v>-146</v>
      </c>
      <c r="H183" s="231"/>
      <c r="I183" s="231"/>
      <c r="J183" s="231"/>
      <c r="K183" s="231"/>
      <c r="L183" s="231"/>
      <c r="M183" s="206">
        <f t="shared" si="35"/>
        <v>22054</v>
      </c>
      <c r="N183" s="236"/>
    </row>
    <row r="184" spans="2:14" s="12" customFormat="1" ht="12.75">
      <c r="B184" s="222"/>
      <c r="C184" s="18"/>
      <c r="D184" s="18">
        <v>4120</v>
      </c>
      <c r="E184" s="20" t="s">
        <v>280</v>
      </c>
      <c r="F184" s="21">
        <v>3000</v>
      </c>
      <c r="G184" s="247">
        <v>-95</v>
      </c>
      <c r="H184" s="231"/>
      <c r="I184" s="231"/>
      <c r="J184" s="231"/>
      <c r="K184" s="231"/>
      <c r="L184" s="231"/>
      <c r="M184" s="206">
        <f t="shared" si="35"/>
        <v>2905</v>
      </c>
      <c r="N184" s="236"/>
    </row>
    <row r="185" spans="2:14" s="12" customFormat="1" ht="12.75">
      <c r="B185" s="222"/>
      <c r="C185" s="18"/>
      <c r="D185" s="18">
        <v>4210</v>
      </c>
      <c r="E185" s="20" t="s">
        <v>256</v>
      </c>
      <c r="F185" s="21">
        <v>10017</v>
      </c>
      <c r="G185" s="247">
        <v>-4027</v>
      </c>
      <c r="H185" s="231"/>
      <c r="I185" s="231"/>
      <c r="J185" s="231"/>
      <c r="K185" s="231"/>
      <c r="L185" s="231"/>
      <c r="M185" s="206">
        <f t="shared" si="35"/>
        <v>5990</v>
      </c>
      <c r="N185" s="236"/>
    </row>
    <row r="186" spans="2:14" s="12" customFormat="1" ht="12.75">
      <c r="B186" s="222"/>
      <c r="C186" s="18"/>
      <c r="D186" s="18">
        <v>4270</v>
      </c>
      <c r="E186" s="20" t="s">
        <v>257</v>
      </c>
      <c r="F186" s="21">
        <v>3500</v>
      </c>
      <c r="G186" s="247">
        <v>-1828</v>
      </c>
      <c r="H186" s="231"/>
      <c r="I186" s="231"/>
      <c r="J186" s="231"/>
      <c r="K186" s="231"/>
      <c r="L186" s="231"/>
      <c r="M186" s="206">
        <f t="shared" si="35"/>
        <v>1672</v>
      </c>
      <c r="N186" s="236"/>
    </row>
    <row r="187" spans="2:14" s="12" customFormat="1" ht="12.75">
      <c r="B187" s="222"/>
      <c r="C187" s="18"/>
      <c r="D187" s="18">
        <v>4300</v>
      </c>
      <c r="E187" s="20" t="s">
        <v>258</v>
      </c>
      <c r="F187" s="21">
        <v>7000</v>
      </c>
      <c r="G187" s="244">
        <v>400</v>
      </c>
      <c r="H187" s="231"/>
      <c r="I187" s="231"/>
      <c r="J187" s="231"/>
      <c r="K187" s="231"/>
      <c r="L187" s="231"/>
      <c r="M187" s="206">
        <f t="shared" si="35"/>
        <v>7400</v>
      </c>
      <c r="N187" s="236"/>
    </row>
    <row r="188" spans="2:14" s="12" customFormat="1" ht="12.75">
      <c r="B188" s="222"/>
      <c r="C188" s="18"/>
      <c r="D188" s="18">
        <v>4410</v>
      </c>
      <c r="E188" s="20" t="s">
        <v>276</v>
      </c>
      <c r="F188" s="21">
        <v>400</v>
      </c>
      <c r="G188" s="247">
        <v>-92</v>
      </c>
      <c r="H188" s="231"/>
      <c r="I188" s="231"/>
      <c r="J188" s="231"/>
      <c r="K188" s="231"/>
      <c r="L188" s="231"/>
      <c r="M188" s="206">
        <f t="shared" si="35"/>
        <v>308</v>
      </c>
      <c r="N188" s="236"/>
    </row>
    <row r="189" spans="2:14" s="12" customFormat="1" ht="25.5">
      <c r="B189" s="222"/>
      <c r="C189" s="18"/>
      <c r="D189" s="18">
        <v>4440</v>
      </c>
      <c r="E189" s="20" t="s">
        <v>283</v>
      </c>
      <c r="F189" s="21">
        <v>3055</v>
      </c>
      <c r="G189" s="244">
        <v>380</v>
      </c>
      <c r="H189" s="231"/>
      <c r="I189" s="231"/>
      <c r="J189" s="231"/>
      <c r="K189" s="231"/>
      <c r="L189" s="231"/>
      <c r="M189" s="206">
        <f t="shared" si="35"/>
        <v>3435</v>
      </c>
      <c r="N189" s="236" t="s">
        <v>58</v>
      </c>
    </row>
    <row r="190" spans="2:14" s="12" customFormat="1" ht="12.75">
      <c r="B190" s="222"/>
      <c r="C190" s="13">
        <v>80146</v>
      </c>
      <c r="D190" s="13"/>
      <c r="E190" s="15" t="s">
        <v>303</v>
      </c>
      <c r="F190" s="229">
        <f>SUM(F191:F192)</f>
        <v>22700</v>
      </c>
      <c r="G190" s="246">
        <f>SUM(G191:G192)</f>
        <v>-9356</v>
      </c>
      <c r="H190" s="229">
        <f>SUM(H192)</f>
        <v>0</v>
      </c>
      <c r="I190" s="229">
        <f>SUM(I192)</f>
        <v>0</v>
      </c>
      <c r="J190" s="229">
        <f>SUM(J192)</f>
        <v>0</v>
      </c>
      <c r="K190" s="229">
        <f>SUM(K192)</f>
        <v>0</v>
      </c>
      <c r="L190" s="229">
        <f>SUM(L192)</f>
        <v>0</v>
      </c>
      <c r="M190" s="174">
        <f>SUM(M191:M192)</f>
        <v>13344</v>
      </c>
      <c r="N190" s="236"/>
    </row>
    <row r="191" spans="2:14" s="12" customFormat="1" ht="12.75">
      <c r="B191" s="222"/>
      <c r="C191" s="13"/>
      <c r="D191" s="18">
        <v>4170</v>
      </c>
      <c r="E191" s="20" t="s">
        <v>309</v>
      </c>
      <c r="F191" s="248">
        <v>1650</v>
      </c>
      <c r="G191" s="247">
        <v>-900</v>
      </c>
      <c r="H191" s="229"/>
      <c r="I191" s="229"/>
      <c r="J191" s="229"/>
      <c r="K191" s="229"/>
      <c r="L191" s="229"/>
      <c r="M191" s="206">
        <f t="shared" si="35"/>
        <v>750</v>
      </c>
      <c r="N191" s="236"/>
    </row>
    <row r="192" spans="2:14" s="12" customFormat="1" ht="12.75">
      <c r="B192" s="222"/>
      <c r="C192" s="18"/>
      <c r="D192" s="18">
        <v>4300</v>
      </c>
      <c r="E192" s="20" t="s">
        <v>258</v>
      </c>
      <c r="F192" s="21">
        <v>21050</v>
      </c>
      <c r="G192" s="247">
        <v>-8456</v>
      </c>
      <c r="H192" s="231"/>
      <c r="I192" s="231"/>
      <c r="J192" s="231"/>
      <c r="K192" s="231"/>
      <c r="L192" s="231"/>
      <c r="M192" s="206">
        <f t="shared" si="35"/>
        <v>12594</v>
      </c>
      <c r="N192" s="236"/>
    </row>
    <row r="193" spans="2:14" s="12" customFormat="1" ht="12.75">
      <c r="B193" s="222"/>
      <c r="C193" s="13">
        <v>80195</v>
      </c>
      <c r="D193" s="13"/>
      <c r="E193" s="15" t="s">
        <v>164</v>
      </c>
      <c r="F193" s="229">
        <f>SUM(F194:F196)</f>
        <v>48015</v>
      </c>
      <c r="G193" s="246">
        <f>SUM(G194:G196)</f>
        <v>-303</v>
      </c>
      <c r="H193" s="229">
        <f>SUM(H196:H196)</f>
        <v>0</v>
      </c>
      <c r="I193" s="229">
        <f>SUM(I196:I196)</f>
        <v>0</v>
      </c>
      <c r="J193" s="229">
        <f>SUM(J196:J196)</f>
        <v>0</v>
      </c>
      <c r="K193" s="229">
        <f>SUM(K196:K196)</f>
        <v>0</v>
      </c>
      <c r="L193" s="229">
        <f>SUM(L196:L196)</f>
        <v>0</v>
      </c>
      <c r="M193" s="174">
        <f>SUM(M194:M196)</f>
        <v>47712</v>
      </c>
      <c r="N193" s="236"/>
    </row>
    <row r="194" spans="2:14" s="12" customFormat="1" ht="56.25">
      <c r="B194" s="222"/>
      <c r="C194" s="13"/>
      <c r="D194" s="18">
        <v>4170</v>
      </c>
      <c r="E194" s="20" t="s">
        <v>309</v>
      </c>
      <c r="F194" s="229"/>
      <c r="G194" s="244">
        <v>500</v>
      </c>
      <c r="H194" s="229"/>
      <c r="I194" s="229"/>
      <c r="J194" s="229"/>
      <c r="K194" s="229"/>
      <c r="L194" s="229"/>
      <c r="M194" s="206">
        <f t="shared" si="35"/>
        <v>500</v>
      </c>
      <c r="N194" s="164" t="s">
        <v>67</v>
      </c>
    </row>
    <row r="195" spans="2:14" s="12" customFormat="1" ht="33.75">
      <c r="B195" s="222"/>
      <c r="C195" s="13"/>
      <c r="D195" s="18">
        <v>4300</v>
      </c>
      <c r="E195" s="20" t="s">
        <v>258</v>
      </c>
      <c r="F195" s="248">
        <v>10500</v>
      </c>
      <c r="G195" s="247">
        <v>-803</v>
      </c>
      <c r="H195" s="229"/>
      <c r="I195" s="229"/>
      <c r="J195" s="229"/>
      <c r="K195" s="229"/>
      <c r="L195" s="229"/>
      <c r="M195" s="206">
        <f t="shared" si="35"/>
        <v>9697</v>
      </c>
      <c r="N195" s="164" t="s">
        <v>68</v>
      </c>
    </row>
    <row r="196" spans="2:14" s="12" customFormat="1" ht="25.5">
      <c r="B196" s="222"/>
      <c r="C196" s="18"/>
      <c r="D196" s="18">
        <v>4440</v>
      </c>
      <c r="E196" s="20" t="s">
        <v>283</v>
      </c>
      <c r="F196" s="21">
        <v>37515</v>
      </c>
      <c r="G196" s="244"/>
      <c r="H196" s="231"/>
      <c r="I196" s="231"/>
      <c r="J196" s="231"/>
      <c r="K196" s="231"/>
      <c r="L196" s="231"/>
      <c r="M196" s="206">
        <f t="shared" si="35"/>
        <v>37515</v>
      </c>
      <c r="N196" s="236"/>
    </row>
    <row r="197" spans="2:14" s="12" customFormat="1" ht="12.75">
      <c r="B197" s="213">
        <v>852</v>
      </c>
      <c r="C197" s="249"/>
      <c r="D197" s="249"/>
      <c r="E197" s="214" t="s">
        <v>243</v>
      </c>
      <c r="F197" s="43">
        <f>F198+F205+F207+F211+F213+F227+F231+F229</f>
        <v>2592269</v>
      </c>
      <c r="G197" s="227">
        <f aca="true" t="shared" si="37" ref="G197:M197">G198+G205+G207+G211+G213+G227+G231+G229</f>
        <v>295136</v>
      </c>
      <c r="H197" s="43">
        <f t="shared" si="37"/>
        <v>0</v>
      </c>
      <c r="I197" s="43">
        <f t="shared" si="37"/>
        <v>0</v>
      </c>
      <c r="J197" s="43">
        <f t="shared" si="37"/>
        <v>0</v>
      </c>
      <c r="K197" s="43">
        <f t="shared" si="37"/>
        <v>0</v>
      </c>
      <c r="L197" s="43">
        <f t="shared" si="37"/>
        <v>0</v>
      </c>
      <c r="M197" s="43">
        <f t="shared" si="37"/>
        <v>2887405</v>
      </c>
      <c r="N197" s="228"/>
    </row>
    <row r="198" spans="2:14" s="12" customFormat="1" ht="38.25">
      <c r="B198" s="199"/>
      <c r="C198" s="29">
        <v>85212</v>
      </c>
      <c r="D198" s="32"/>
      <c r="E198" s="15" t="s">
        <v>144</v>
      </c>
      <c r="F198" s="16">
        <f>SUM(F199:F204)</f>
        <v>1664000</v>
      </c>
      <c r="G198" s="17">
        <f aca="true" t="shared" si="38" ref="G198:M198">SUM(G199:G204)</f>
        <v>202000</v>
      </c>
      <c r="H198" s="16">
        <f t="shared" si="38"/>
        <v>0</v>
      </c>
      <c r="I198" s="16">
        <f t="shared" si="38"/>
        <v>0</v>
      </c>
      <c r="J198" s="16">
        <f t="shared" si="38"/>
        <v>0</v>
      </c>
      <c r="K198" s="16">
        <f t="shared" si="38"/>
        <v>0</v>
      </c>
      <c r="L198" s="16">
        <f t="shared" si="38"/>
        <v>0</v>
      </c>
      <c r="M198" s="11">
        <f t="shared" si="38"/>
        <v>1866000</v>
      </c>
      <c r="N198" s="230"/>
    </row>
    <row r="199" spans="2:14" s="12" customFormat="1" ht="22.5" customHeight="1">
      <c r="B199" s="199"/>
      <c r="C199" s="32"/>
      <c r="D199" s="18">
        <v>3110</v>
      </c>
      <c r="E199" s="20" t="s">
        <v>304</v>
      </c>
      <c r="F199" s="21">
        <v>1614080</v>
      </c>
      <c r="G199" s="231">
        <v>195940</v>
      </c>
      <c r="H199" s="231"/>
      <c r="I199" s="231"/>
      <c r="J199" s="231"/>
      <c r="K199" s="231"/>
      <c r="L199" s="231"/>
      <c r="M199" s="206">
        <f aca="true" t="shared" si="39" ref="M199:M257">F199+G199+H199+I199+J199+K199+L199</f>
        <v>1810020</v>
      </c>
      <c r="N199" s="329" t="s">
        <v>69</v>
      </c>
    </row>
    <row r="200" spans="2:14" s="12" customFormat="1" ht="12.75">
      <c r="B200" s="199"/>
      <c r="C200" s="32"/>
      <c r="D200" s="18">
        <v>4010</v>
      </c>
      <c r="E200" s="20" t="s">
        <v>272</v>
      </c>
      <c r="F200" s="21">
        <v>31938</v>
      </c>
      <c r="G200" s="231">
        <v>3877</v>
      </c>
      <c r="H200" s="231"/>
      <c r="I200" s="231"/>
      <c r="J200" s="231"/>
      <c r="K200" s="231"/>
      <c r="L200" s="231"/>
      <c r="M200" s="206">
        <f t="shared" si="39"/>
        <v>35815</v>
      </c>
      <c r="N200" s="330"/>
    </row>
    <row r="201" spans="2:14" s="12" customFormat="1" ht="12.75">
      <c r="B201" s="199"/>
      <c r="C201" s="32"/>
      <c r="D201" s="18">
        <v>4110</v>
      </c>
      <c r="E201" s="20" t="s">
        <v>273</v>
      </c>
      <c r="F201" s="21">
        <v>5502</v>
      </c>
      <c r="G201" s="231">
        <v>668</v>
      </c>
      <c r="H201" s="231"/>
      <c r="I201" s="231"/>
      <c r="J201" s="231"/>
      <c r="K201" s="231"/>
      <c r="L201" s="231"/>
      <c r="M201" s="206">
        <f t="shared" si="39"/>
        <v>6170</v>
      </c>
      <c r="N201" s="330"/>
    </row>
    <row r="202" spans="2:14" s="12" customFormat="1" ht="12.75">
      <c r="B202" s="199"/>
      <c r="C202" s="32"/>
      <c r="D202" s="18">
        <v>4210</v>
      </c>
      <c r="E202" s="20" t="s">
        <v>256</v>
      </c>
      <c r="F202" s="21">
        <v>2284</v>
      </c>
      <c r="G202" s="231"/>
      <c r="H202" s="231"/>
      <c r="I202" s="231"/>
      <c r="J202" s="231"/>
      <c r="K202" s="231"/>
      <c r="L202" s="231"/>
      <c r="M202" s="206">
        <f t="shared" si="39"/>
        <v>2284</v>
      </c>
      <c r="N202" s="330"/>
    </row>
    <row r="203" spans="2:14" s="12" customFormat="1" ht="12.75">
      <c r="B203" s="199"/>
      <c r="C203" s="32"/>
      <c r="D203" s="18">
        <v>4300</v>
      </c>
      <c r="E203" s="20" t="s">
        <v>258</v>
      </c>
      <c r="F203" s="21">
        <v>9921</v>
      </c>
      <c r="G203" s="231">
        <v>1515</v>
      </c>
      <c r="H203" s="231"/>
      <c r="I203" s="231"/>
      <c r="J203" s="231"/>
      <c r="K203" s="231"/>
      <c r="L203" s="231"/>
      <c r="M203" s="206">
        <f t="shared" si="39"/>
        <v>11436</v>
      </c>
      <c r="N203" s="330"/>
    </row>
    <row r="204" spans="2:14" s="12" customFormat="1" ht="12.75">
      <c r="B204" s="199"/>
      <c r="C204" s="32"/>
      <c r="D204" s="18">
        <v>4410</v>
      </c>
      <c r="E204" s="20" t="s">
        <v>276</v>
      </c>
      <c r="F204" s="21">
        <v>275</v>
      </c>
      <c r="G204" s="232"/>
      <c r="H204" s="231"/>
      <c r="I204" s="231"/>
      <c r="J204" s="231"/>
      <c r="K204" s="231"/>
      <c r="L204" s="231"/>
      <c r="M204" s="206">
        <f t="shared" si="39"/>
        <v>275</v>
      </c>
      <c r="N204" s="331"/>
    </row>
    <row r="205" spans="2:14" s="12" customFormat="1" ht="51">
      <c r="B205" s="199"/>
      <c r="C205" s="13">
        <v>85213</v>
      </c>
      <c r="D205" s="13"/>
      <c r="E205" s="15" t="s">
        <v>244</v>
      </c>
      <c r="F205" s="229">
        <f>F206</f>
        <v>8737</v>
      </c>
      <c r="G205" s="17">
        <f aca="true" t="shared" si="40" ref="G205:M205">G206</f>
        <v>0</v>
      </c>
      <c r="H205" s="229">
        <f t="shared" si="40"/>
        <v>0</v>
      </c>
      <c r="I205" s="229">
        <f t="shared" si="40"/>
        <v>0</v>
      </c>
      <c r="J205" s="229">
        <f t="shared" si="40"/>
        <v>0</v>
      </c>
      <c r="K205" s="229">
        <f t="shared" si="40"/>
        <v>0</v>
      </c>
      <c r="L205" s="229">
        <f t="shared" si="40"/>
        <v>0</v>
      </c>
      <c r="M205" s="174">
        <f t="shared" si="40"/>
        <v>8737</v>
      </c>
      <c r="N205" s="230"/>
    </row>
    <row r="206" spans="2:14" s="12" customFormat="1" ht="12.75">
      <c r="B206" s="199"/>
      <c r="C206" s="32"/>
      <c r="D206" s="18">
        <v>4130</v>
      </c>
      <c r="E206" s="20" t="s">
        <v>305</v>
      </c>
      <c r="F206" s="21">
        <v>8737</v>
      </c>
      <c r="G206" s="232"/>
      <c r="H206" s="231"/>
      <c r="I206" s="231"/>
      <c r="J206" s="231"/>
      <c r="K206" s="231"/>
      <c r="L206" s="231"/>
      <c r="M206" s="206">
        <f t="shared" si="39"/>
        <v>8737</v>
      </c>
      <c r="N206" s="164"/>
    </row>
    <row r="207" spans="2:14" s="12" customFormat="1" ht="25.5">
      <c r="B207" s="222"/>
      <c r="C207" s="13">
        <v>85214</v>
      </c>
      <c r="D207" s="13"/>
      <c r="E207" s="15" t="s">
        <v>145</v>
      </c>
      <c r="F207" s="229">
        <f>SUM(F208:F210)</f>
        <v>242885</v>
      </c>
      <c r="G207" s="17">
        <f aca="true" t="shared" si="41" ref="G207:M207">SUM(G208:G210)</f>
        <v>0</v>
      </c>
      <c r="H207" s="229">
        <f t="shared" si="41"/>
        <v>0</v>
      </c>
      <c r="I207" s="229">
        <f t="shared" si="41"/>
        <v>0</v>
      </c>
      <c r="J207" s="229">
        <f t="shared" si="41"/>
        <v>0</v>
      </c>
      <c r="K207" s="229">
        <f t="shared" si="41"/>
        <v>0</v>
      </c>
      <c r="L207" s="229">
        <f t="shared" si="41"/>
        <v>0</v>
      </c>
      <c r="M207" s="174">
        <f t="shared" si="41"/>
        <v>242885</v>
      </c>
      <c r="N207" s="230"/>
    </row>
    <row r="208" spans="2:14" s="12" customFormat="1" ht="12.75">
      <c r="B208" s="222"/>
      <c r="C208" s="18"/>
      <c r="D208" s="18">
        <v>3110</v>
      </c>
      <c r="E208" s="20" t="s">
        <v>304</v>
      </c>
      <c r="F208" s="21">
        <v>183485</v>
      </c>
      <c r="G208" s="232"/>
      <c r="H208" s="231"/>
      <c r="I208" s="231"/>
      <c r="J208" s="231"/>
      <c r="K208" s="231"/>
      <c r="L208" s="231"/>
      <c r="M208" s="206">
        <f t="shared" si="39"/>
        <v>183485</v>
      </c>
      <c r="N208" s="250"/>
    </row>
    <row r="209" spans="2:14" s="12" customFormat="1" ht="12.75">
      <c r="B209" s="222"/>
      <c r="C209" s="18"/>
      <c r="D209" s="18">
        <v>4110</v>
      </c>
      <c r="E209" s="20" t="s">
        <v>306</v>
      </c>
      <c r="F209" s="21">
        <v>0</v>
      </c>
      <c r="G209" s="232"/>
      <c r="H209" s="231"/>
      <c r="I209" s="231"/>
      <c r="J209" s="231"/>
      <c r="K209" s="231"/>
      <c r="L209" s="231"/>
      <c r="M209" s="206">
        <f t="shared" si="39"/>
        <v>0</v>
      </c>
      <c r="N209" s="250"/>
    </row>
    <row r="210" spans="2:14" s="12" customFormat="1" ht="38.25">
      <c r="B210" s="222"/>
      <c r="C210" s="18"/>
      <c r="D210" s="18">
        <v>4330</v>
      </c>
      <c r="E210" s="20" t="s">
        <v>153</v>
      </c>
      <c r="F210" s="21">
        <v>59400</v>
      </c>
      <c r="G210" s="231"/>
      <c r="H210" s="231"/>
      <c r="I210" s="231"/>
      <c r="J210" s="231"/>
      <c r="K210" s="231"/>
      <c r="L210" s="231"/>
      <c r="M210" s="206">
        <f t="shared" si="39"/>
        <v>59400</v>
      </c>
      <c r="N210" s="230"/>
    </row>
    <row r="211" spans="2:14" s="12" customFormat="1" ht="12.75" customHeight="1">
      <c r="B211" s="222"/>
      <c r="C211" s="13">
        <v>85215</v>
      </c>
      <c r="D211" s="13"/>
      <c r="E211" s="15" t="s">
        <v>307</v>
      </c>
      <c r="F211" s="229">
        <f>F212</f>
        <v>186000</v>
      </c>
      <c r="G211" s="17">
        <f aca="true" t="shared" si="42" ref="G211:M211">G212</f>
        <v>0</v>
      </c>
      <c r="H211" s="229">
        <f t="shared" si="42"/>
        <v>0</v>
      </c>
      <c r="I211" s="229">
        <f t="shared" si="42"/>
        <v>0</v>
      </c>
      <c r="J211" s="229">
        <f t="shared" si="42"/>
        <v>0</v>
      </c>
      <c r="K211" s="229">
        <f t="shared" si="42"/>
        <v>0</v>
      </c>
      <c r="L211" s="229">
        <f t="shared" si="42"/>
        <v>0</v>
      </c>
      <c r="M211" s="174">
        <f t="shared" si="42"/>
        <v>186000</v>
      </c>
      <c r="N211" s="251"/>
    </row>
    <row r="212" spans="2:14" s="12" customFormat="1" ht="12.75">
      <c r="B212" s="222"/>
      <c r="C212" s="18"/>
      <c r="D212" s="18">
        <v>3110</v>
      </c>
      <c r="E212" s="20" t="s">
        <v>304</v>
      </c>
      <c r="F212" s="21">
        <v>186000</v>
      </c>
      <c r="G212" s="231"/>
      <c r="H212" s="231"/>
      <c r="I212" s="231"/>
      <c r="J212" s="231"/>
      <c r="K212" s="231"/>
      <c r="L212" s="231"/>
      <c r="M212" s="206">
        <f t="shared" si="39"/>
        <v>186000</v>
      </c>
      <c r="N212" s="251"/>
    </row>
    <row r="213" spans="2:14" s="12" customFormat="1" ht="12.75">
      <c r="B213" s="222"/>
      <c r="C213" s="13">
        <v>85219</v>
      </c>
      <c r="D213" s="13"/>
      <c r="E213" s="15" t="s">
        <v>246</v>
      </c>
      <c r="F213" s="16">
        <f aca="true" t="shared" si="43" ref="F213:M213">SUM(F214:F226)</f>
        <v>389600</v>
      </c>
      <c r="G213" s="17">
        <f t="shared" si="43"/>
        <v>3600</v>
      </c>
      <c r="H213" s="16">
        <f t="shared" si="43"/>
        <v>0</v>
      </c>
      <c r="I213" s="16">
        <f t="shared" si="43"/>
        <v>0</v>
      </c>
      <c r="J213" s="16">
        <f t="shared" si="43"/>
        <v>0</v>
      </c>
      <c r="K213" s="16">
        <f t="shared" si="43"/>
        <v>0</v>
      </c>
      <c r="L213" s="16">
        <f t="shared" si="43"/>
        <v>0</v>
      </c>
      <c r="M213" s="11">
        <f t="shared" si="43"/>
        <v>393200</v>
      </c>
      <c r="N213" s="230"/>
    </row>
    <row r="214" spans="2:14" s="12" customFormat="1" ht="25.5">
      <c r="B214" s="222"/>
      <c r="C214" s="18"/>
      <c r="D214" s="18">
        <v>3020</v>
      </c>
      <c r="E214" s="20" t="s">
        <v>278</v>
      </c>
      <c r="F214" s="21">
        <v>5500</v>
      </c>
      <c r="G214" s="232">
        <v>-1228</v>
      </c>
      <c r="H214" s="231"/>
      <c r="I214" s="231"/>
      <c r="J214" s="231"/>
      <c r="K214" s="231"/>
      <c r="L214" s="231"/>
      <c r="M214" s="206">
        <f t="shared" si="39"/>
        <v>4272</v>
      </c>
      <c r="N214" s="233"/>
    </row>
    <row r="215" spans="2:14" s="12" customFormat="1" ht="12.75">
      <c r="B215" s="222"/>
      <c r="C215" s="18"/>
      <c r="D215" s="18">
        <v>4010</v>
      </c>
      <c r="E215" s="20" t="s">
        <v>272</v>
      </c>
      <c r="F215" s="21">
        <v>245600</v>
      </c>
      <c r="G215" s="231">
        <v>3000</v>
      </c>
      <c r="H215" s="231"/>
      <c r="I215" s="231"/>
      <c r="J215" s="231"/>
      <c r="K215" s="231"/>
      <c r="L215" s="231"/>
      <c r="M215" s="206">
        <f t="shared" si="39"/>
        <v>248600</v>
      </c>
      <c r="N215" s="233"/>
    </row>
    <row r="216" spans="2:14" s="12" customFormat="1" ht="12.75">
      <c r="B216" s="222"/>
      <c r="C216" s="18"/>
      <c r="D216" s="18">
        <v>4040</v>
      </c>
      <c r="E216" s="20" t="s">
        <v>279</v>
      </c>
      <c r="F216" s="21">
        <v>16781</v>
      </c>
      <c r="G216" s="232"/>
      <c r="H216" s="231"/>
      <c r="I216" s="231"/>
      <c r="J216" s="231"/>
      <c r="K216" s="231"/>
      <c r="L216" s="231"/>
      <c r="M216" s="206">
        <f t="shared" si="39"/>
        <v>16781</v>
      </c>
      <c r="N216" s="233"/>
    </row>
    <row r="217" spans="2:14" s="12" customFormat="1" ht="12.75">
      <c r="B217" s="222"/>
      <c r="C217" s="18"/>
      <c r="D217" s="18">
        <v>4110</v>
      </c>
      <c r="E217" s="20" t="s">
        <v>273</v>
      </c>
      <c r="F217" s="21">
        <v>45500</v>
      </c>
      <c r="G217" s="231">
        <v>1324</v>
      </c>
      <c r="H217" s="231"/>
      <c r="I217" s="231"/>
      <c r="J217" s="231"/>
      <c r="K217" s="231"/>
      <c r="L217" s="231"/>
      <c r="M217" s="206">
        <f t="shared" si="39"/>
        <v>46824</v>
      </c>
      <c r="N217" s="233"/>
    </row>
    <row r="218" spans="2:14" s="12" customFormat="1" ht="12.75">
      <c r="B218" s="222"/>
      <c r="C218" s="18"/>
      <c r="D218" s="18">
        <v>4120</v>
      </c>
      <c r="E218" s="20" t="s">
        <v>308</v>
      </c>
      <c r="F218" s="21">
        <v>6300</v>
      </c>
      <c r="G218" s="231">
        <v>36</v>
      </c>
      <c r="H218" s="231"/>
      <c r="I218" s="231"/>
      <c r="J218" s="231"/>
      <c r="K218" s="231"/>
      <c r="L218" s="231"/>
      <c r="M218" s="206">
        <f t="shared" si="39"/>
        <v>6336</v>
      </c>
      <c r="N218" s="233"/>
    </row>
    <row r="219" spans="2:14" s="12" customFormat="1" ht="12.75">
      <c r="B219" s="222"/>
      <c r="C219" s="18"/>
      <c r="D219" s="18">
        <v>4170</v>
      </c>
      <c r="E219" s="20" t="s">
        <v>309</v>
      </c>
      <c r="F219" s="21">
        <v>8000</v>
      </c>
      <c r="G219" s="232">
        <v>-4107</v>
      </c>
      <c r="H219" s="231"/>
      <c r="I219" s="231"/>
      <c r="J219" s="231"/>
      <c r="K219" s="231"/>
      <c r="L219" s="231"/>
      <c r="M219" s="206">
        <f t="shared" si="39"/>
        <v>3893</v>
      </c>
      <c r="N219" s="233"/>
    </row>
    <row r="220" spans="2:14" s="12" customFormat="1" ht="26.25" customHeight="1">
      <c r="B220" s="222"/>
      <c r="C220" s="18"/>
      <c r="D220" s="18">
        <v>4210</v>
      </c>
      <c r="E220" s="20" t="s">
        <v>256</v>
      </c>
      <c r="F220" s="21">
        <v>8000</v>
      </c>
      <c r="G220" s="231">
        <v>8924</v>
      </c>
      <c r="H220" s="231"/>
      <c r="I220" s="231"/>
      <c r="J220" s="231"/>
      <c r="K220" s="231"/>
      <c r="L220" s="231"/>
      <c r="M220" s="206">
        <f t="shared" si="39"/>
        <v>16924</v>
      </c>
      <c r="N220" s="251" t="s">
        <v>70</v>
      </c>
    </row>
    <row r="221" spans="2:14" s="12" customFormat="1" ht="12.75">
      <c r="B221" s="222"/>
      <c r="C221" s="18"/>
      <c r="D221" s="18">
        <v>4260</v>
      </c>
      <c r="E221" s="20" t="s">
        <v>281</v>
      </c>
      <c r="F221" s="21">
        <v>8000</v>
      </c>
      <c r="G221" s="232">
        <v>-1901</v>
      </c>
      <c r="H221" s="231"/>
      <c r="I221" s="231"/>
      <c r="J221" s="231"/>
      <c r="K221" s="231"/>
      <c r="L221" s="231"/>
      <c r="M221" s="206">
        <f t="shared" si="39"/>
        <v>6099</v>
      </c>
      <c r="N221" s="233"/>
    </row>
    <row r="222" spans="2:14" s="12" customFormat="1" ht="12.75">
      <c r="B222" s="222"/>
      <c r="C222" s="18"/>
      <c r="D222" s="18">
        <v>4270</v>
      </c>
      <c r="E222" s="20" t="s">
        <v>284</v>
      </c>
      <c r="F222" s="21">
        <v>2000</v>
      </c>
      <c r="G222" s="232">
        <v>-76</v>
      </c>
      <c r="H222" s="231"/>
      <c r="I222" s="231"/>
      <c r="J222" s="231"/>
      <c r="K222" s="231"/>
      <c r="L222" s="231"/>
      <c r="M222" s="206">
        <f t="shared" si="39"/>
        <v>1924</v>
      </c>
      <c r="N222" s="233"/>
    </row>
    <row r="223" spans="2:14" s="12" customFormat="1" ht="12.75">
      <c r="B223" s="222"/>
      <c r="C223" s="18"/>
      <c r="D223" s="18">
        <v>4300</v>
      </c>
      <c r="E223" s="20" t="s">
        <v>258</v>
      </c>
      <c r="F223" s="21">
        <v>27604</v>
      </c>
      <c r="G223" s="232">
        <v>-943</v>
      </c>
      <c r="H223" s="231"/>
      <c r="I223" s="231"/>
      <c r="J223" s="231"/>
      <c r="K223" s="231"/>
      <c r="L223" s="231"/>
      <c r="M223" s="206">
        <f t="shared" si="39"/>
        <v>26661</v>
      </c>
      <c r="N223" s="233"/>
    </row>
    <row r="224" spans="2:14" s="12" customFormat="1" ht="12.75">
      <c r="B224" s="222"/>
      <c r="C224" s="18"/>
      <c r="D224" s="18">
        <v>4410</v>
      </c>
      <c r="E224" s="20" t="s">
        <v>276</v>
      </c>
      <c r="F224" s="21">
        <v>8000</v>
      </c>
      <c r="G224" s="232">
        <v>-1457</v>
      </c>
      <c r="H224" s="231"/>
      <c r="I224" s="231"/>
      <c r="J224" s="231"/>
      <c r="K224" s="231"/>
      <c r="L224" s="231"/>
      <c r="M224" s="206">
        <f t="shared" si="39"/>
        <v>6543</v>
      </c>
      <c r="N224" s="233"/>
    </row>
    <row r="225" spans="2:14" s="12" customFormat="1" ht="12.75">
      <c r="B225" s="222"/>
      <c r="C225" s="18"/>
      <c r="D225" s="18">
        <v>4430</v>
      </c>
      <c r="E225" s="20" t="s">
        <v>282</v>
      </c>
      <c r="F225" s="21">
        <v>800</v>
      </c>
      <c r="G225" s="231">
        <v>28</v>
      </c>
      <c r="H225" s="231"/>
      <c r="I225" s="231"/>
      <c r="J225" s="231"/>
      <c r="K225" s="231"/>
      <c r="L225" s="231"/>
      <c r="M225" s="206">
        <f t="shared" si="39"/>
        <v>828</v>
      </c>
      <c r="N225" s="230"/>
    </row>
    <row r="226" spans="2:14" s="12" customFormat="1" ht="25.5">
      <c r="B226" s="222"/>
      <c r="C226" s="18"/>
      <c r="D226" s="18">
        <v>4440</v>
      </c>
      <c r="E226" s="20" t="s">
        <v>283</v>
      </c>
      <c r="F226" s="248">
        <v>7515</v>
      </c>
      <c r="G226" s="244"/>
      <c r="H226" s="17">
        <f>SUM(H227:H232)</f>
        <v>0</v>
      </c>
      <c r="I226" s="17">
        <f>SUM(I227:I232)</f>
        <v>0</v>
      </c>
      <c r="J226" s="17">
        <f>SUM(J227:J232)</f>
        <v>0</v>
      </c>
      <c r="K226" s="17">
        <f>SUM(K227:K232)</f>
        <v>0</v>
      </c>
      <c r="L226" s="17">
        <f>SUM(L227:L232)</f>
        <v>0</v>
      </c>
      <c r="M226" s="206">
        <f t="shared" si="39"/>
        <v>7515</v>
      </c>
      <c r="N226" s="230"/>
    </row>
    <row r="227" spans="2:14" s="12" customFormat="1" ht="25.5">
      <c r="B227" s="222"/>
      <c r="C227" s="13">
        <v>85228</v>
      </c>
      <c r="D227" s="13"/>
      <c r="E227" s="15" t="s">
        <v>310</v>
      </c>
      <c r="F227" s="229">
        <f>F228</f>
        <v>15000</v>
      </c>
      <c r="G227" s="252">
        <f aca="true" t="shared" si="44" ref="G227:M227">G228</f>
        <v>-3600</v>
      </c>
      <c r="H227" s="229">
        <f t="shared" si="44"/>
        <v>0</v>
      </c>
      <c r="I227" s="229">
        <f t="shared" si="44"/>
        <v>0</v>
      </c>
      <c r="J227" s="229">
        <f t="shared" si="44"/>
        <v>0</v>
      </c>
      <c r="K227" s="229">
        <f t="shared" si="44"/>
        <v>0</v>
      </c>
      <c r="L227" s="229">
        <f t="shared" si="44"/>
        <v>0</v>
      </c>
      <c r="M227" s="174">
        <f t="shared" si="44"/>
        <v>11400</v>
      </c>
      <c r="N227" s="230"/>
    </row>
    <row r="228" spans="2:14" s="12" customFormat="1" ht="12.75">
      <c r="B228" s="222"/>
      <c r="C228" s="18"/>
      <c r="D228" s="18">
        <v>4170</v>
      </c>
      <c r="E228" s="20" t="s">
        <v>309</v>
      </c>
      <c r="F228" s="21">
        <v>15000</v>
      </c>
      <c r="G228" s="232">
        <v>-3600</v>
      </c>
      <c r="H228" s="231"/>
      <c r="I228" s="231"/>
      <c r="J228" s="231"/>
      <c r="K228" s="231"/>
      <c r="L228" s="231"/>
      <c r="M228" s="206">
        <f t="shared" si="39"/>
        <v>11400</v>
      </c>
      <c r="N228" s="230"/>
    </row>
    <row r="229" spans="2:14" s="12" customFormat="1" ht="12.75">
      <c r="B229" s="222"/>
      <c r="C229" s="40">
        <v>85278</v>
      </c>
      <c r="D229" s="40"/>
      <c r="E229" s="41" t="s">
        <v>247</v>
      </c>
      <c r="F229" s="229">
        <f>F230</f>
        <v>0</v>
      </c>
      <c r="G229" s="240">
        <f>G230</f>
        <v>93136</v>
      </c>
      <c r="H229" s="231"/>
      <c r="I229" s="231"/>
      <c r="J229" s="231"/>
      <c r="K229" s="231"/>
      <c r="L229" s="231"/>
      <c r="M229" s="174">
        <f>M230</f>
        <v>93136</v>
      </c>
      <c r="N229" s="230"/>
    </row>
    <row r="230" spans="2:14" s="12" customFormat="1" ht="33.75">
      <c r="B230" s="222"/>
      <c r="C230" s="18"/>
      <c r="D230" s="18">
        <v>3110</v>
      </c>
      <c r="E230" s="20" t="s">
        <v>304</v>
      </c>
      <c r="F230" s="21"/>
      <c r="G230" s="231">
        <f>65661+27475</f>
        <v>93136</v>
      </c>
      <c r="H230" s="231"/>
      <c r="I230" s="231"/>
      <c r="J230" s="231"/>
      <c r="K230" s="231"/>
      <c r="L230" s="231"/>
      <c r="M230" s="206">
        <f t="shared" si="39"/>
        <v>93136</v>
      </c>
      <c r="N230" s="164" t="s">
        <v>71</v>
      </c>
    </row>
    <row r="231" spans="2:14" s="12" customFormat="1" ht="12.75">
      <c r="B231" s="222"/>
      <c r="C231" s="13">
        <v>85295</v>
      </c>
      <c r="D231" s="13"/>
      <c r="E231" s="15" t="s">
        <v>164</v>
      </c>
      <c r="F231" s="229">
        <f>SUM(F232:F233)</f>
        <v>86047</v>
      </c>
      <c r="G231" s="17">
        <f>SUM(G232:G233)</f>
        <v>0</v>
      </c>
      <c r="H231" s="229">
        <f>SUM(H232:H232)</f>
        <v>0</v>
      </c>
      <c r="I231" s="229">
        <f>SUM(I232:I232)</f>
        <v>0</v>
      </c>
      <c r="J231" s="229">
        <f>SUM(J232:J232)</f>
        <v>0</v>
      </c>
      <c r="K231" s="229">
        <f>SUM(K232:K232)</f>
        <v>0</v>
      </c>
      <c r="L231" s="229">
        <f>SUM(L232:L232)</f>
        <v>0</v>
      </c>
      <c r="M231" s="174">
        <f>SUM(M232:M233)</f>
        <v>86047</v>
      </c>
      <c r="N231" s="230"/>
    </row>
    <row r="232" spans="2:14" s="12" customFormat="1" ht="12.75">
      <c r="B232" s="222"/>
      <c r="C232" s="13"/>
      <c r="D232" s="18">
        <v>3110</v>
      </c>
      <c r="E232" s="20" t="s">
        <v>304</v>
      </c>
      <c r="F232" s="21">
        <v>84047</v>
      </c>
      <c r="G232" s="231"/>
      <c r="H232" s="231"/>
      <c r="I232" s="231"/>
      <c r="J232" s="231"/>
      <c r="K232" s="231"/>
      <c r="L232" s="231"/>
      <c r="M232" s="206">
        <f t="shared" si="39"/>
        <v>84047</v>
      </c>
      <c r="N232" s="164"/>
    </row>
    <row r="233" spans="2:14" s="12" customFormat="1" ht="12.75">
      <c r="B233" s="222"/>
      <c r="C233" s="13"/>
      <c r="D233" s="18">
        <v>4300</v>
      </c>
      <c r="E233" s="20" t="s">
        <v>258</v>
      </c>
      <c r="F233" s="21">
        <v>2000</v>
      </c>
      <c r="G233" s="231"/>
      <c r="H233" s="231"/>
      <c r="I233" s="231"/>
      <c r="J233" s="231"/>
      <c r="K233" s="231"/>
      <c r="L233" s="231"/>
      <c r="M233" s="206">
        <f t="shared" si="39"/>
        <v>2000</v>
      </c>
      <c r="N233" s="230"/>
    </row>
    <row r="234" spans="2:14" s="12" customFormat="1" ht="12.75">
      <c r="B234" s="198">
        <v>854</v>
      </c>
      <c r="C234" s="198"/>
      <c r="D234" s="198"/>
      <c r="E234" s="214" t="s">
        <v>1</v>
      </c>
      <c r="F234" s="45">
        <f>F235</f>
        <v>13887</v>
      </c>
      <c r="G234" s="237">
        <f aca="true" t="shared" si="45" ref="G234:M234">G235</f>
        <v>21458</v>
      </c>
      <c r="H234" s="45">
        <f t="shared" si="45"/>
        <v>0</v>
      </c>
      <c r="I234" s="45">
        <f t="shared" si="45"/>
        <v>0</v>
      </c>
      <c r="J234" s="45">
        <f t="shared" si="45"/>
        <v>0</v>
      </c>
      <c r="K234" s="45">
        <f t="shared" si="45"/>
        <v>0</v>
      </c>
      <c r="L234" s="45">
        <f t="shared" si="45"/>
        <v>0</v>
      </c>
      <c r="M234" s="45">
        <f t="shared" si="45"/>
        <v>35345</v>
      </c>
      <c r="N234" s="228"/>
    </row>
    <row r="235" spans="2:14" s="12" customFormat="1" ht="12.75">
      <c r="B235" s="222"/>
      <c r="C235" s="13">
        <v>85415</v>
      </c>
      <c r="D235" s="38"/>
      <c r="E235" s="66" t="s">
        <v>2</v>
      </c>
      <c r="F235" s="229">
        <f>SUM(F236:F237)</f>
        <v>13887</v>
      </c>
      <c r="G235" s="240">
        <f aca="true" t="shared" si="46" ref="G235:M235">SUM(G236:G237)</f>
        <v>21458</v>
      </c>
      <c r="H235" s="229">
        <f t="shared" si="46"/>
        <v>0</v>
      </c>
      <c r="I235" s="229">
        <f t="shared" si="46"/>
        <v>0</v>
      </c>
      <c r="J235" s="229">
        <f t="shared" si="46"/>
        <v>0</v>
      </c>
      <c r="K235" s="229">
        <f t="shared" si="46"/>
        <v>0</v>
      </c>
      <c r="L235" s="229">
        <f t="shared" si="46"/>
        <v>0</v>
      </c>
      <c r="M235" s="174">
        <f t="shared" si="46"/>
        <v>35345</v>
      </c>
      <c r="N235" s="230"/>
    </row>
    <row r="236" spans="2:14" s="12" customFormat="1" ht="18" customHeight="1">
      <c r="B236" s="222"/>
      <c r="C236" s="13"/>
      <c r="D236" s="18">
        <v>3110</v>
      </c>
      <c r="E236" s="20" t="s">
        <v>304</v>
      </c>
      <c r="F236" s="21">
        <v>0</v>
      </c>
      <c r="G236" s="231"/>
      <c r="H236" s="231"/>
      <c r="I236" s="231"/>
      <c r="J236" s="231"/>
      <c r="K236" s="231"/>
      <c r="L236" s="231"/>
      <c r="M236" s="206">
        <f t="shared" si="39"/>
        <v>0</v>
      </c>
      <c r="N236" s="230"/>
    </row>
    <row r="237" spans="2:14" s="12" customFormat="1" ht="25.5" customHeight="1">
      <c r="B237" s="222"/>
      <c r="C237" s="13"/>
      <c r="D237" s="18">
        <v>3260</v>
      </c>
      <c r="E237" s="20" t="s">
        <v>148</v>
      </c>
      <c r="F237" s="21">
        <v>13887</v>
      </c>
      <c r="G237" s="231">
        <v>21458</v>
      </c>
      <c r="H237" s="231"/>
      <c r="I237" s="231"/>
      <c r="J237" s="231"/>
      <c r="K237" s="231"/>
      <c r="L237" s="231"/>
      <c r="M237" s="206">
        <f t="shared" si="39"/>
        <v>35345</v>
      </c>
      <c r="N237" s="164" t="s">
        <v>72</v>
      </c>
    </row>
    <row r="238" spans="2:14" s="12" customFormat="1" ht="12.75">
      <c r="B238" s="213">
        <v>900</v>
      </c>
      <c r="C238" s="198"/>
      <c r="D238" s="198"/>
      <c r="E238" s="214" t="s">
        <v>248</v>
      </c>
      <c r="F238" s="45">
        <f>F239+F247+F241</f>
        <v>476732</v>
      </c>
      <c r="G238" s="245">
        <f aca="true" t="shared" si="47" ref="G238:M238">G239+G247+G241</f>
        <v>-87250</v>
      </c>
      <c r="H238" s="45">
        <f t="shared" si="47"/>
        <v>0</v>
      </c>
      <c r="I238" s="45">
        <f t="shared" si="47"/>
        <v>0</v>
      </c>
      <c r="J238" s="45">
        <f t="shared" si="47"/>
        <v>0</v>
      </c>
      <c r="K238" s="45">
        <f t="shared" si="47"/>
        <v>0</v>
      </c>
      <c r="L238" s="45">
        <f t="shared" si="47"/>
        <v>0</v>
      </c>
      <c r="M238" s="45">
        <f t="shared" si="47"/>
        <v>389482</v>
      </c>
      <c r="N238" s="217"/>
    </row>
    <row r="239" spans="2:14" s="12" customFormat="1" ht="12.75">
      <c r="B239" s="199"/>
      <c r="C239" s="24">
        <v>90001</v>
      </c>
      <c r="D239" s="24"/>
      <c r="E239" s="25" t="s">
        <v>249</v>
      </c>
      <c r="F239" s="229">
        <f>F240</f>
        <v>37936</v>
      </c>
      <c r="G239" s="240">
        <f>G240</f>
        <v>8750</v>
      </c>
      <c r="H239" s="231"/>
      <c r="I239" s="231"/>
      <c r="J239" s="231"/>
      <c r="K239" s="231"/>
      <c r="L239" s="231"/>
      <c r="M239" s="174">
        <f>M240</f>
        <v>46686</v>
      </c>
      <c r="N239" s="164"/>
    </row>
    <row r="240" spans="2:14" s="12" customFormat="1" ht="26.25" customHeight="1">
      <c r="B240" s="199"/>
      <c r="C240" s="29"/>
      <c r="D240" s="18">
        <v>6050</v>
      </c>
      <c r="E240" s="20" t="s">
        <v>261</v>
      </c>
      <c r="F240" s="21">
        <v>37936</v>
      </c>
      <c r="G240" s="244">
        <v>8750</v>
      </c>
      <c r="H240" s="231"/>
      <c r="I240" s="231"/>
      <c r="J240" s="231"/>
      <c r="K240" s="231"/>
      <c r="L240" s="231"/>
      <c r="M240" s="206">
        <f t="shared" si="39"/>
        <v>46686</v>
      </c>
      <c r="N240" s="253" t="s">
        <v>73</v>
      </c>
    </row>
    <row r="241" spans="2:14" s="12" customFormat="1" ht="12.75">
      <c r="B241" s="222"/>
      <c r="C241" s="13">
        <v>90015</v>
      </c>
      <c r="D241" s="13"/>
      <c r="E241" s="15" t="s">
        <v>311</v>
      </c>
      <c r="F241" s="229">
        <f>SUM(F242:F246)</f>
        <v>384796</v>
      </c>
      <c r="G241" s="246">
        <f aca="true" t="shared" si="48" ref="G241:M241">SUM(G242:G246)</f>
        <v>-96000</v>
      </c>
      <c r="H241" s="229">
        <f t="shared" si="48"/>
        <v>0</v>
      </c>
      <c r="I241" s="229">
        <f t="shared" si="48"/>
        <v>0</v>
      </c>
      <c r="J241" s="229">
        <f t="shared" si="48"/>
        <v>0</v>
      </c>
      <c r="K241" s="229">
        <f t="shared" si="48"/>
        <v>0</v>
      </c>
      <c r="L241" s="229">
        <f t="shared" si="48"/>
        <v>0</v>
      </c>
      <c r="M241" s="174">
        <f t="shared" si="48"/>
        <v>288796</v>
      </c>
      <c r="N241" s="164"/>
    </row>
    <row r="242" spans="2:14" s="12" customFormat="1" ht="12.75">
      <c r="B242" s="222"/>
      <c r="C242" s="18"/>
      <c r="D242" s="18">
        <v>4210</v>
      </c>
      <c r="E242" s="20" t="s">
        <v>256</v>
      </c>
      <c r="F242" s="21">
        <v>1000</v>
      </c>
      <c r="G242" s="244"/>
      <c r="H242" s="231"/>
      <c r="I242" s="231"/>
      <c r="J242" s="231"/>
      <c r="K242" s="231"/>
      <c r="L242" s="231"/>
      <c r="M242" s="206">
        <f t="shared" si="39"/>
        <v>1000</v>
      </c>
      <c r="N242" s="164"/>
    </row>
    <row r="243" spans="2:14" s="12" customFormat="1" ht="12.75">
      <c r="B243" s="222"/>
      <c r="C243" s="18"/>
      <c r="D243" s="18">
        <v>4260</v>
      </c>
      <c r="E243" s="20" t="s">
        <v>281</v>
      </c>
      <c r="F243" s="21">
        <v>177308</v>
      </c>
      <c r="G243" s="244"/>
      <c r="H243" s="231"/>
      <c r="I243" s="231"/>
      <c r="J243" s="231"/>
      <c r="K243" s="231"/>
      <c r="L243" s="231"/>
      <c r="M243" s="206">
        <f t="shared" si="39"/>
        <v>177308</v>
      </c>
      <c r="N243" s="164"/>
    </row>
    <row r="244" spans="2:14" s="12" customFormat="1" ht="26.25" customHeight="1">
      <c r="B244" s="222"/>
      <c r="C244" s="18"/>
      <c r="D244" s="18">
        <v>4270</v>
      </c>
      <c r="E244" s="20" t="s">
        <v>284</v>
      </c>
      <c r="F244" s="21">
        <v>20350</v>
      </c>
      <c r="G244" s="244">
        <v>30000</v>
      </c>
      <c r="H244" s="231"/>
      <c r="I244" s="231"/>
      <c r="J244" s="231"/>
      <c r="K244" s="231"/>
      <c r="L244" s="231"/>
      <c r="M244" s="206">
        <f t="shared" si="39"/>
        <v>50350</v>
      </c>
      <c r="N244" s="164" t="s">
        <v>74</v>
      </c>
    </row>
    <row r="245" spans="2:14" s="12" customFormat="1" ht="33">
      <c r="B245" s="222"/>
      <c r="C245" s="18"/>
      <c r="D245" s="18">
        <v>4300</v>
      </c>
      <c r="E245" s="20" t="s">
        <v>258</v>
      </c>
      <c r="F245" s="21">
        <v>186138</v>
      </c>
      <c r="G245" s="247">
        <v>-126000</v>
      </c>
      <c r="H245" s="231"/>
      <c r="I245" s="231"/>
      <c r="J245" s="231"/>
      <c r="K245" s="231"/>
      <c r="L245" s="231"/>
      <c r="M245" s="206">
        <f t="shared" si="39"/>
        <v>60138</v>
      </c>
      <c r="N245" s="254" t="s">
        <v>75</v>
      </c>
    </row>
    <row r="246" spans="2:14" s="12" customFormat="1" ht="12.75">
      <c r="B246" s="222"/>
      <c r="C246" s="18"/>
      <c r="D246" s="18">
        <v>6050</v>
      </c>
      <c r="E246" s="20" t="s">
        <v>261</v>
      </c>
      <c r="F246" s="21"/>
      <c r="G246" s="244"/>
      <c r="H246" s="231"/>
      <c r="I246" s="231"/>
      <c r="J246" s="231"/>
      <c r="K246" s="231"/>
      <c r="L246" s="231"/>
      <c r="M246" s="206">
        <f t="shared" si="39"/>
        <v>0</v>
      </c>
      <c r="N246" s="230"/>
    </row>
    <row r="247" spans="2:14" s="12" customFormat="1" ht="12.75">
      <c r="B247" s="222"/>
      <c r="C247" s="13">
        <v>90095</v>
      </c>
      <c r="D247" s="13"/>
      <c r="E247" s="15" t="s">
        <v>164</v>
      </c>
      <c r="F247" s="229">
        <f>SUM(F248:F252)</f>
        <v>54000</v>
      </c>
      <c r="G247" s="240">
        <f aca="true" t="shared" si="49" ref="G247:M247">SUM(G248:G252)</f>
        <v>0</v>
      </c>
      <c r="H247" s="229">
        <f t="shared" si="49"/>
        <v>0</v>
      </c>
      <c r="I247" s="229">
        <f t="shared" si="49"/>
        <v>0</v>
      </c>
      <c r="J247" s="229">
        <f t="shared" si="49"/>
        <v>0</v>
      </c>
      <c r="K247" s="229">
        <f t="shared" si="49"/>
        <v>0</v>
      </c>
      <c r="L247" s="229">
        <f t="shared" si="49"/>
        <v>0</v>
      </c>
      <c r="M247" s="174">
        <f t="shared" si="49"/>
        <v>54000</v>
      </c>
      <c r="N247" s="230"/>
    </row>
    <row r="248" spans="2:14" s="12" customFormat="1" ht="12.75">
      <c r="B248" s="222"/>
      <c r="C248" s="13"/>
      <c r="D248" s="241">
        <v>4170</v>
      </c>
      <c r="E248" s="242" t="s">
        <v>313</v>
      </c>
      <c r="F248" s="21">
        <v>20000</v>
      </c>
      <c r="G248" s="244"/>
      <c r="H248" s="231"/>
      <c r="I248" s="231"/>
      <c r="J248" s="231"/>
      <c r="K248" s="231"/>
      <c r="L248" s="231"/>
      <c r="M248" s="206">
        <f t="shared" si="39"/>
        <v>20000</v>
      </c>
      <c r="N248" s="230"/>
    </row>
    <row r="249" spans="2:14" s="12" customFormat="1" ht="12.75">
      <c r="B249" s="222"/>
      <c r="C249" s="13"/>
      <c r="D249" s="18">
        <v>4210</v>
      </c>
      <c r="E249" s="20" t="s">
        <v>256</v>
      </c>
      <c r="F249" s="21">
        <v>12000</v>
      </c>
      <c r="G249" s="244"/>
      <c r="H249" s="231"/>
      <c r="I249" s="231"/>
      <c r="J249" s="231"/>
      <c r="K249" s="231"/>
      <c r="L249" s="231"/>
      <c r="M249" s="206">
        <f t="shared" si="39"/>
        <v>12000</v>
      </c>
      <c r="N249" s="230"/>
    </row>
    <row r="250" spans="2:14" s="12" customFormat="1" ht="12.75">
      <c r="B250" s="222"/>
      <c r="C250" s="18"/>
      <c r="D250" s="18">
        <v>4260</v>
      </c>
      <c r="E250" s="20" t="s">
        <v>281</v>
      </c>
      <c r="F250" s="21">
        <v>5000</v>
      </c>
      <c r="G250" s="244"/>
      <c r="H250" s="231"/>
      <c r="I250" s="231"/>
      <c r="J250" s="231"/>
      <c r="K250" s="231"/>
      <c r="L250" s="231"/>
      <c r="M250" s="206">
        <f t="shared" si="39"/>
        <v>5000</v>
      </c>
      <c r="N250" s="230"/>
    </row>
    <row r="251" spans="2:14" s="12" customFormat="1" ht="12.75">
      <c r="B251" s="222"/>
      <c r="C251" s="18"/>
      <c r="D251" s="18">
        <v>4300</v>
      </c>
      <c r="E251" s="20" t="s">
        <v>258</v>
      </c>
      <c r="F251" s="21">
        <v>12000</v>
      </c>
      <c r="G251" s="244"/>
      <c r="H251" s="231"/>
      <c r="I251" s="231"/>
      <c r="J251" s="231"/>
      <c r="K251" s="231"/>
      <c r="L251" s="231"/>
      <c r="M251" s="206">
        <f t="shared" si="39"/>
        <v>12000</v>
      </c>
      <c r="N251" s="230"/>
    </row>
    <row r="252" spans="2:14" s="12" customFormat="1" ht="12.75">
      <c r="B252" s="222"/>
      <c r="C252" s="18"/>
      <c r="D252" s="18">
        <v>6050</v>
      </c>
      <c r="E252" s="20" t="s">
        <v>261</v>
      </c>
      <c r="F252" s="21">
        <v>5000</v>
      </c>
      <c r="G252" s="244"/>
      <c r="H252" s="231"/>
      <c r="I252" s="231"/>
      <c r="J252" s="231"/>
      <c r="K252" s="231"/>
      <c r="L252" s="231"/>
      <c r="M252" s="206">
        <f t="shared" si="39"/>
        <v>5000</v>
      </c>
      <c r="N252" s="230"/>
    </row>
    <row r="253" spans="2:14" s="12" customFormat="1" ht="12.75">
      <c r="B253" s="198">
        <v>921</v>
      </c>
      <c r="C253" s="198"/>
      <c r="D253" s="198"/>
      <c r="E253" s="214" t="s">
        <v>314</v>
      </c>
      <c r="F253" s="45">
        <f>F254+F256</f>
        <v>447500</v>
      </c>
      <c r="G253" s="237">
        <f aca="true" t="shared" si="50" ref="G253:M253">G254+G256</f>
        <v>5000</v>
      </c>
      <c r="H253" s="45">
        <f t="shared" si="50"/>
        <v>0</v>
      </c>
      <c r="I253" s="45">
        <f t="shared" si="50"/>
        <v>0</v>
      </c>
      <c r="J253" s="45">
        <f t="shared" si="50"/>
        <v>0</v>
      </c>
      <c r="K253" s="45">
        <f t="shared" si="50"/>
        <v>0</v>
      </c>
      <c r="L253" s="45">
        <f t="shared" si="50"/>
        <v>0</v>
      </c>
      <c r="M253" s="45">
        <f t="shared" si="50"/>
        <v>452500</v>
      </c>
      <c r="N253" s="228"/>
    </row>
    <row r="254" spans="2:14" s="12" customFormat="1" ht="12.75">
      <c r="B254" s="222"/>
      <c r="C254" s="13">
        <v>92109</v>
      </c>
      <c r="D254" s="13"/>
      <c r="E254" s="15" t="s">
        <v>315</v>
      </c>
      <c r="F254" s="229">
        <f>F255</f>
        <v>178500</v>
      </c>
      <c r="G254" s="240">
        <f aca="true" t="shared" si="51" ref="G254:M254">G255</f>
        <v>2000</v>
      </c>
      <c r="H254" s="229">
        <f t="shared" si="51"/>
        <v>0</v>
      </c>
      <c r="I254" s="229">
        <f t="shared" si="51"/>
        <v>0</v>
      </c>
      <c r="J254" s="229">
        <f t="shared" si="51"/>
        <v>0</v>
      </c>
      <c r="K254" s="229">
        <f t="shared" si="51"/>
        <v>0</v>
      </c>
      <c r="L254" s="229">
        <f t="shared" si="51"/>
        <v>0</v>
      </c>
      <c r="M254" s="174">
        <f t="shared" si="51"/>
        <v>180500</v>
      </c>
      <c r="N254" s="230"/>
    </row>
    <row r="255" spans="2:14" s="12" customFormat="1" ht="25.5">
      <c r="B255" s="222"/>
      <c r="C255" s="18"/>
      <c r="D255" s="18">
        <v>2480</v>
      </c>
      <c r="E255" s="20" t="s">
        <v>316</v>
      </c>
      <c r="F255" s="21">
        <v>178500</v>
      </c>
      <c r="G255" s="244">
        <v>2000</v>
      </c>
      <c r="H255" s="231"/>
      <c r="I255" s="231"/>
      <c r="J255" s="231"/>
      <c r="K255" s="231"/>
      <c r="L255" s="231"/>
      <c r="M255" s="206">
        <f t="shared" si="39"/>
        <v>180500</v>
      </c>
      <c r="N255" s="255" t="s">
        <v>76</v>
      </c>
    </row>
    <row r="256" spans="2:14" s="12" customFormat="1" ht="12.75">
      <c r="B256" s="222"/>
      <c r="C256" s="13">
        <v>92116</v>
      </c>
      <c r="D256" s="13"/>
      <c r="E256" s="15" t="s">
        <v>317</v>
      </c>
      <c r="F256" s="229">
        <f>F257</f>
        <v>269000</v>
      </c>
      <c r="G256" s="240">
        <f aca="true" t="shared" si="52" ref="G256:M256">SUM(G257:G257)</f>
        <v>3000</v>
      </c>
      <c r="H256" s="229">
        <f t="shared" si="52"/>
        <v>0</v>
      </c>
      <c r="I256" s="229">
        <f t="shared" si="52"/>
        <v>0</v>
      </c>
      <c r="J256" s="229">
        <f t="shared" si="52"/>
        <v>0</v>
      </c>
      <c r="K256" s="229">
        <f t="shared" si="52"/>
        <v>0</v>
      </c>
      <c r="L256" s="229">
        <f t="shared" si="52"/>
        <v>0</v>
      </c>
      <c r="M256" s="174">
        <f t="shared" si="52"/>
        <v>272000</v>
      </c>
      <c r="N256" s="230"/>
    </row>
    <row r="257" spans="2:14" s="12" customFormat="1" ht="25.5">
      <c r="B257" s="222"/>
      <c r="C257" s="18"/>
      <c r="D257" s="18">
        <v>2480</v>
      </c>
      <c r="E257" s="20" t="s">
        <v>316</v>
      </c>
      <c r="F257" s="21">
        <v>269000</v>
      </c>
      <c r="G257" s="244">
        <v>3000</v>
      </c>
      <c r="H257" s="231"/>
      <c r="I257" s="231"/>
      <c r="J257" s="231"/>
      <c r="K257" s="231"/>
      <c r="L257" s="231"/>
      <c r="M257" s="206">
        <f t="shared" si="39"/>
        <v>272000</v>
      </c>
      <c r="N257" s="255" t="s">
        <v>77</v>
      </c>
    </row>
    <row r="258" spans="2:14" s="12" customFormat="1" ht="12.75">
      <c r="B258" s="213">
        <v>926</v>
      </c>
      <c r="C258" s="198"/>
      <c r="D258" s="198"/>
      <c r="E258" s="214" t="s">
        <v>318</v>
      </c>
      <c r="F258" s="45">
        <f>F259+F261</f>
        <v>95228</v>
      </c>
      <c r="G258" s="237">
        <f aca="true" t="shared" si="53" ref="G258:M258">G259+G261</f>
        <v>4000</v>
      </c>
      <c r="H258" s="45">
        <f t="shared" si="53"/>
        <v>0</v>
      </c>
      <c r="I258" s="45">
        <f t="shared" si="53"/>
        <v>0</v>
      </c>
      <c r="J258" s="45">
        <f t="shared" si="53"/>
        <v>0</v>
      </c>
      <c r="K258" s="45">
        <f t="shared" si="53"/>
        <v>0</v>
      </c>
      <c r="L258" s="45">
        <f t="shared" si="53"/>
        <v>0</v>
      </c>
      <c r="M258" s="45">
        <f t="shared" si="53"/>
        <v>99228</v>
      </c>
      <c r="N258" s="256"/>
    </row>
    <row r="259" spans="2:14" s="12" customFormat="1" ht="12.75">
      <c r="B259" s="222"/>
      <c r="C259" s="13">
        <v>92605</v>
      </c>
      <c r="D259" s="13"/>
      <c r="E259" s="15" t="s">
        <v>319</v>
      </c>
      <c r="F259" s="229">
        <f>F260</f>
        <v>30700</v>
      </c>
      <c r="G259" s="240">
        <f aca="true" t="shared" si="54" ref="G259:M259">G260</f>
        <v>0</v>
      </c>
      <c r="H259" s="229">
        <f t="shared" si="54"/>
        <v>0</v>
      </c>
      <c r="I259" s="229">
        <f t="shared" si="54"/>
        <v>0</v>
      </c>
      <c r="J259" s="229">
        <f t="shared" si="54"/>
        <v>0</v>
      </c>
      <c r="K259" s="229">
        <f t="shared" si="54"/>
        <v>0</v>
      </c>
      <c r="L259" s="229">
        <f t="shared" si="54"/>
        <v>0</v>
      </c>
      <c r="M259" s="174">
        <f t="shared" si="54"/>
        <v>30700</v>
      </c>
      <c r="N259" s="255"/>
    </row>
    <row r="260" spans="2:14" s="12" customFormat="1" ht="38.25">
      <c r="B260" s="222"/>
      <c r="C260" s="13"/>
      <c r="D260" s="18">
        <v>2820</v>
      </c>
      <c r="E260" s="20" t="s">
        <v>320</v>
      </c>
      <c r="F260" s="21">
        <v>30700</v>
      </c>
      <c r="G260" s="244"/>
      <c r="H260" s="231"/>
      <c r="I260" s="231"/>
      <c r="J260" s="231"/>
      <c r="K260" s="231"/>
      <c r="L260" s="231"/>
      <c r="M260" s="206">
        <f aca="true" t="shared" si="55" ref="M260:M267">F260+G260+H260+I260+J260+K260+L260</f>
        <v>30700</v>
      </c>
      <c r="N260" s="255"/>
    </row>
    <row r="261" spans="2:14" s="12" customFormat="1" ht="12.75">
      <c r="B261" s="222"/>
      <c r="C261" s="13">
        <v>92695</v>
      </c>
      <c r="D261" s="13"/>
      <c r="E261" s="15" t="s">
        <v>164</v>
      </c>
      <c r="F261" s="229">
        <f>SUM(F262:F267)</f>
        <v>64528</v>
      </c>
      <c r="G261" s="240">
        <f aca="true" t="shared" si="56" ref="G261:M261">SUM(G262:G267)</f>
        <v>4000</v>
      </c>
      <c r="H261" s="229">
        <f t="shared" si="56"/>
        <v>0</v>
      </c>
      <c r="I261" s="229">
        <f t="shared" si="56"/>
        <v>0</v>
      </c>
      <c r="J261" s="229">
        <f t="shared" si="56"/>
        <v>0</v>
      </c>
      <c r="K261" s="229">
        <f t="shared" si="56"/>
        <v>0</v>
      </c>
      <c r="L261" s="229">
        <f t="shared" si="56"/>
        <v>0</v>
      </c>
      <c r="M261" s="174">
        <f t="shared" si="56"/>
        <v>68528</v>
      </c>
      <c r="N261" s="255"/>
    </row>
    <row r="262" spans="2:14" s="12" customFormat="1" ht="12.75">
      <c r="B262" s="222"/>
      <c r="C262" s="18"/>
      <c r="D262" s="18">
        <v>4170</v>
      </c>
      <c r="E262" s="20" t="s">
        <v>309</v>
      </c>
      <c r="F262" s="21">
        <v>8716</v>
      </c>
      <c r="G262" s="244"/>
      <c r="H262" s="231"/>
      <c r="I262" s="231"/>
      <c r="J262" s="231"/>
      <c r="K262" s="231"/>
      <c r="L262" s="231"/>
      <c r="M262" s="206">
        <f t="shared" si="55"/>
        <v>8716</v>
      </c>
      <c r="N262" s="255"/>
    </row>
    <row r="263" spans="2:14" s="12" customFormat="1" ht="22.5">
      <c r="B263" s="222"/>
      <c r="C263" s="18"/>
      <c r="D263" s="18">
        <v>4210</v>
      </c>
      <c r="E263" s="20" t="s">
        <v>256</v>
      </c>
      <c r="F263" s="21">
        <v>13900</v>
      </c>
      <c r="G263" s="244">
        <v>4000</v>
      </c>
      <c r="H263" s="231"/>
      <c r="I263" s="231"/>
      <c r="J263" s="231"/>
      <c r="K263" s="231"/>
      <c r="L263" s="231"/>
      <c r="M263" s="206">
        <f t="shared" si="55"/>
        <v>17900</v>
      </c>
      <c r="N263" s="257" t="s">
        <v>78</v>
      </c>
    </row>
    <row r="264" spans="2:14" s="12" customFormat="1" ht="12.75">
      <c r="B264" s="222"/>
      <c r="C264" s="18"/>
      <c r="D264" s="18">
        <v>4260</v>
      </c>
      <c r="E264" s="20" t="s">
        <v>281</v>
      </c>
      <c r="F264" s="21">
        <v>12000</v>
      </c>
      <c r="G264" s="244"/>
      <c r="H264" s="231"/>
      <c r="I264" s="231"/>
      <c r="J264" s="231"/>
      <c r="K264" s="231"/>
      <c r="L264" s="231"/>
      <c r="M264" s="206">
        <f t="shared" si="55"/>
        <v>12000</v>
      </c>
      <c r="N264" s="255"/>
    </row>
    <row r="265" spans="2:14" s="12" customFormat="1" ht="12.75">
      <c r="B265" s="222"/>
      <c r="C265" s="18"/>
      <c r="D265" s="18">
        <v>4300</v>
      </c>
      <c r="E265" s="20" t="s">
        <v>258</v>
      </c>
      <c r="F265" s="21">
        <v>28412</v>
      </c>
      <c r="G265" s="244"/>
      <c r="H265" s="231"/>
      <c r="I265" s="231"/>
      <c r="J265" s="231"/>
      <c r="K265" s="231"/>
      <c r="L265" s="231"/>
      <c r="M265" s="206">
        <f t="shared" si="55"/>
        <v>28412</v>
      </c>
      <c r="N265" s="255"/>
    </row>
    <row r="266" spans="2:14" s="12" customFormat="1" ht="12.75">
      <c r="B266" s="222"/>
      <c r="C266" s="18"/>
      <c r="D266" s="18">
        <v>4410</v>
      </c>
      <c r="E266" s="20" t="s">
        <v>276</v>
      </c>
      <c r="F266" s="21">
        <v>500</v>
      </c>
      <c r="G266" s="244"/>
      <c r="H266" s="231"/>
      <c r="I266" s="231"/>
      <c r="J266" s="231"/>
      <c r="K266" s="231"/>
      <c r="L266" s="231"/>
      <c r="M266" s="206">
        <f t="shared" si="55"/>
        <v>500</v>
      </c>
      <c r="N266" s="255"/>
    </row>
    <row r="267" spans="2:14" s="12" customFormat="1" ht="12.75">
      <c r="B267" s="222"/>
      <c r="C267" s="18"/>
      <c r="D267" s="18">
        <v>4430</v>
      </c>
      <c r="E267" s="20" t="s">
        <v>282</v>
      </c>
      <c r="F267" s="21">
        <v>1000</v>
      </c>
      <c r="G267" s="244"/>
      <c r="H267" s="231"/>
      <c r="I267" s="231"/>
      <c r="J267" s="231"/>
      <c r="K267" s="231"/>
      <c r="L267" s="231"/>
      <c r="M267" s="206">
        <f t="shared" si="55"/>
        <v>1000</v>
      </c>
      <c r="N267" s="255"/>
    </row>
    <row r="268" spans="2:14" s="12" customFormat="1" ht="13.5" thickBot="1">
      <c r="B268" s="258"/>
      <c r="C268" s="259"/>
      <c r="D268" s="259"/>
      <c r="E268" s="260" t="s">
        <v>250</v>
      </c>
      <c r="F268" s="263"/>
      <c r="G268" s="263">
        <f>G6+G36+G109+G197+G21+G28+G79+G253+G102+G70+G97+G106+G234+G238+G258</f>
        <v>877341</v>
      </c>
      <c r="H268" s="263" t="e">
        <f>#REF!+#REF!+#REF!+#REF!+#REF!+#REF!+#REF!+H197+#REF!+#REF!+#REF!+#REF!+#REF!+#REF!+#REF!+#REF!+#REF!+#REF!</f>
        <v>#REF!</v>
      </c>
      <c r="I268" s="263" t="e">
        <f>#REF!+#REF!+#REF!+#REF!+#REF!+#REF!+#REF!+I197+#REF!+#REF!+#REF!+#REF!+#REF!+#REF!+#REF!+#REF!+#REF!+#REF!</f>
        <v>#REF!</v>
      </c>
      <c r="J268" s="263" t="e">
        <f>#REF!+#REF!+#REF!+#REF!+#REF!+#REF!+#REF!+J197+#REF!+#REF!+#REF!+#REF!+#REF!+#REF!+#REF!+#REF!+#REF!+#REF!</f>
        <v>#REF!</v>
      </c>
      <c r="K268" s="263" t="e">
        <f>#REF!+#REF!+#REF!+#REF!+#REF!+#REF!+#REF!+K197+#REF!+#REF!+#REF!+#REF!+#REF!+#REF!+#REF!+#REF!+#REF!+#REF!</f>
        <v>#REF!</v>
      </c>
      <c r="L268" s="263" t="e">
        <f>#REF!+#REF!+#REF!+#REF!+#REF!+#REF!+#REF!+L197+#REF!+#REF!+#REF!+#REF!+#REF!+#REF!+#REF!+#REF!+#REF!+#REF!</f>
        <v>#REF!</v>
      </c>
      <c r="M268" s="263"/>
      <c r="N268" s="264"/>
    </row>
    <row r="269" spans="6:14" s="12" customFormat="1" ht="12.75">
      <c r="F269" s="35"/>
      <c r="G269" s="265"/>
      <c r="H269" s="35"/>
      <c r="I269" s="35"/>
      <c r="J269" s="35"/>
      <c r="K269" s="35"/>
      <c r="L269" s="35"/>
      <c r="M269" s="266"/>
      <c r="N269" s="35"/>
    </row>
    <row r="270" spans="6:14" s="12" customFormat="1" ht="12.75">
      <c r="F270" s="267"/>
      <c r="G270" s="268"/>
      <c r="H270" s="267"/>
      <c r="I270" s="267"/>
      <c r="J270" s="267"/>
      <c r="K270" s="267"/>
      <c r="L270" s="267"/>
      <c r="M270" s="269"/>
      <c r="N270" s="267"/>
    </row>
    <row r="271" spans="4:13" s="12" customFormat="1" ht="12.75">
      <c r="D271" s="266"/>
      <c r="E271" s="35"/>
      <c r="G271" s="270"/>
      <c r="I271" s="35"/>
      <c r="M271" s="266"/>
    </row>
    <row r="272" spans="7:13" s="12" customFormat="1" ht="12.75">
      <c r="G272" s="270"/>
      <c r="I272" s="35"/>
      <c r="M272" s="266"/>
    </row>
    <row r="273" spans="5:14" s="12" customFormat="1" ht="12.75">
      <c r="E273" s="35"/>
      <c r="F273" s="35"/>
      <c r="G273" s="265"/>
      <c r="H273" s="35"/>
      <c r="I273" s="35"/>
      <c r="J273" s="35"/>
      <c r="K273" s="35"/>
      <c r="L273" s="35"/>
      <c r="M273" s="266"/>
      <c r="N273" s="35"/>
    </row>
    <row r="274" spans="6:14" s="12" customFormat="1" ht="12.75">
      <c r="F274" s="35"/>
      <c r="G274" s="265"/>
      <c r="H274" s="35"/>
      <c r="I274" s="35"/>
      <c r="J274" s="35"/>
      <c r="K274" s="35"/>
      <c r="L274" s="35"/>
      <c r="M274" s="35"/>
      <c r="N274" s="35"/>
    </row>
    <row r="275" spans="6:14" s="12" customFormat="1" ht="12.75">
      <c r="F275" s="35"/>
      <c r="G275" s="265"/>
      <c r="H275" s="35"/>
      <c r="I275" s="35"/>
      <c r="J275" s="35"/>
      <c r="K275" s="35"/>
      <c r="L275" s="35"/>
      <c r="M275" s="266"/>
      <c r="N275" s="35"/>
    </row>
    <row r="276" spans="6:14" s="12" customFormat="1" ht="12.75">
      <c r="F276" s="35"/>
      <c r="G276" s="265"/>
      <c r="H276" s="35"/>
      <c r="I276" s="35"/>
      <c r="J276" s="35"/>
      <c r="K276" s="35"/>
      <c r="L276" s="35"/>
      <c r="M276" s="266"/>
      <c r="N276" s="35"/>
    </row>
    <row r="277" spans="6:14" s="12" customFormat="1" ht="12.75">
      <c r="F277" s="35"/>
      <c r="G277" s="265"/>
      <c r="H277" s="35"/>
      <c r="I277" s="35"/>
      <c r="J277" s="35"/>
      <c r="K277" s="35"/>
      <c r="L277" s="35"/>
      <c r="M277" s="266"/>
      <c r="N277" s="35"/>
    </row>
    <row r="278" spans="6:14" s="12" customFormat="1" ht="12.75">
      <c r="F278" s="35"/>
      <c r="G278" s="265"/>
      <c r="H278" s="35"/>
      <c r="I278" s="35"/>
      <c r="J278" s="35"/>
      <c r="K278" s="35"/>
      <c r="L278" s="35"/>
      <c r="M278" s="266"/>
      <c r="N278" s="35"/>
    </row>
    <row r="279" spans="6:14" s="12" customFormat="1" ht="12.75">
      <c r="F279" s="35"/>
      <c r="G279" s="265"/>
      <c r="H279" s="35"/>
      <c r="I279" s="35"/>
      <c r="J279" s="35"/>
      <c r="K279" s="35"/>
      <c r="L279" s="35"/>
      <c r="M279" s="31"/>
      <c r="N279" s="35"/>
    </row>
    <row r="280" spans="6:14" s="12" customFormat="1" ht="12.75">
      <c r="F280" s="35"/>
      <c r="G280" s="265"/>
      <c r="H280" s="35"/>
      <c r="I280" s="35"/>
      <c r="J280" s="35"/>
      <c r="K280" s="35"/>
      <c r="L280" s="35"/>
      <c r="M280" s="31"/>
      <c r="N280" s="35"/>
    </row>
    <row r="281" spans="7:13" s="12" customFormat="1" ht="12.75">
      <c r="G281" s="270"/>
      <c r="M281" s="31"/>
    </row>
    <row r="282" spans="7:13" s="12" customFormat="1" ht="12.75">
      <c r="G282" s="270"/>
      <c r="M282" s="31"/>
    </row>
    <row r="283" ht="12.75">
      <c r="M283" s="5"/>
    </row>
    <row r="284" ht="12.75">
      <c r="M284" s="5"/>
    </row>
    <row r="285" ht="12.75">
      <c r="M285" s="5"/>
    </row>
    <row r="286" ht="12.75">
      <c r="M286" s="5"/>
    </row>
    <row r="287" ht="12.75">
      <c r="M287" s="5"/>
    </row>
    <row r="288" ht="12.75">
      <c r="M288" s="5"/>
    </row>
    <row r="289" ht="12.75">
      <c r="M289" s="5"/>
    </row>
    <row r="290" ht="12.75">
      <c r="M290" s="5"/>
    </row>
    <row r="291" ht="12.75">
      <c r="M291" s="5"/>
    </row>
    <row r="292" ht="12.75">
      <c r="M292" s="5"/>
    </row>
    <row r="293" ht="12.75">
      <c r="M293" s="5"/>
    </row>
    <row r="294" ht="12.75">
      <c r="M294" s="5"/>
    </row>
    <row r="295" ht="12.75">
      <c r="M295" s="5"/>
    </row>
    <row r="296" ht="12.75">
      <c r="M296" s="5"/>
    </row>
    <row r="297" ht="12.75">
      <c r="M297" s="5"/>
    </row>
    <row r="298" ht="12.75">
      <c r="M298" s="5"/>
    </row>
    <row r="299" ht="12.75">
      <c r="M299" s="5"/>
    </row>
    <row r="300" ht="12.75">
      <c r="M300" s="5"/>
    </row>
    <row r="301" ht="12.75">
      <c r="M301" s="5"/>
    </row>
    <row r="302" ht="12.75">
      <c r="M302" s="5"/>
    </row>
    <row r="303" ht="12.75">
      <c r="M303" s="5"/>
    </row>
    <row r="304" ht="12.75">
      <c r="M304" s="5"/>
    </row>
    <row r="305" ht="12.75">
      <c r="M305" s="5"/>
    </row>
    <row r="306" ht="12.75">
      <c r="M306" s="5"/>
    </row>
    <row r="307" ht="12.75">
      <c r="M307" s="5"/>
    </row>
    <row r="308" ht="12.75">
      <c r="M308" s="5"/>
    </row>
    <row r="309" ht="12.75">
      <c r="M309" s="5"/>
    </row>
    <row r="310" ht="12.75">
      <c r="M310" s="5"/>
    </row>
    <row r="311" ht="12.75">
      <c r="M311" s="5"/>
    </row>
    <row r="312" ht="12.75">
      <c r="M312" s="5"/>
    </row>
    <row r="313" ht="12.75">
      <c r="M313" s="5"/>
    </row>
    <row r="314" ht="12.75">
      <c r="M314" s="5"/>
    </row>
    <row r="315" ht="12.75">
      <c r="M315" s="5"/>
    </row>
    <row r="316" ht="12.75">
      <c r="M316" s="5"/>
    </row>
    <row r="317" ht="12.75">
      <c r="M317" s="5"/>
    </row>
    <row r="318" ht="12.75">
      <c r="M318" s="5"/>
    </row>
    <row r="319" ht="12.75">
      <c r="M319" s="5"/>
    </row>
    <row r="320" ht="12.75">
      <c r="M320" s="5"/>
    </row>
    <row r="321" ht="12.75">
      <c r="M321" s="5"/>
    </row>
    <row r="322" ht="12.75">
      <c r="M322" s="5"/>
    </row>
    <row r="323" ht="12.75">
      <c r="M323" s="5"/>
    </row>
    <row r="324" ht="12.75">
      <c r="M324" s="5"/>
    </row>
    <row r="325" ht="12.75">
      <c r="M325" s="5"/>
    </row>
    <row r="326" ht="12.75">
      <c r="M326" s="5"/>
    </row>
    <row r="327" ht="12.75">
      <c r="M327" s="5"/>
    </row>
    <row r="328" ht="12.75">
      <c r="M328" s="5"/>
    </row>
    <row r="329" ht="12.75">
      <c r="M329" s="5"/>
    </row>
    <row r="330" ht="12.75">
      <c r="M330" s="5"/>
    </row>
    <row r="331" ht="12.75">
      <c r="M331" s="5"/>
    </row>
    <row r="332" ht="12.75">
      <c r="M332" s="5"/>
    </row>
    <row r="333" ht="12.75">
      <c r="M333" s="5"/>
    </row>
    <row r="334" ht="12.75">
      <c r="M334" s="5"/>
    </row>
    <row r="335" ht="12.75">
      <c r="M335" s="5"/>
    </row>
    <row r="336" ht="12.75">
      <c r="M336" s="5"/>
    </row>
    <row r="337" ht="12.75">
      <c r="M337" s="5"/>
    </row>
    <row r="338" ht="12.75">
      <c r="M338" s="5"/>
    </row>
    <row r="339" ht="12.75">
      <c r="M339" s="5"/>
    </row>
    <row r="340" ht="12.75">
      <c r="M340" s="5"/>
    </row>
    <row r="341" ht="12.75">
      <c r="M341" s="5"/>
    </row>
    <row r="342" ht="12.75">
      <c r="M342" s="5"/>
    </row>
  </sheetData>
  <mergeCells count="13">
    <mergeCell ref="G3:G4"/>
    <mergeCell ref="B3:B4"/>
    <mergeCell ref="C3:C4"/>
    <mergeCell ref="D3:D4"/>
    <mergeCell ref="F3:F4"/>
    <mergeCell ref="E3:E4"/>
    <mergeCell ref="N65:N68"/>
    <mergeCell ref="N86:N88"/>
    <mergeCell ref="N199:N204"/>
    <mergeCell ref="M3:M4"/>
    <mergeCell ref="N3:N4"/>
    <mergeCell ref="N18:N20"/>
    <mergeCell ref="N53:N5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P58"/>
  <sheetViews>
    <sheetView zoomScale="150" zoomScaleNormal="150" workbookViewId="0" topLeftCell="B13">
      <selection activeCell="B4" sqref="A1:IV16384"/>
    </sheetView>
  </sheetViews>
  <sheetFormatPr defaultColWidth="9.140625" defaultRowHeight="12.75"/>
  <cols>
    <col min="1" max="1" width="2.28125" style="3" customWidth="1"/>
    <col min="2" max="2" width="4.28125" style="3" customWidth="1"/>
    <col min="3" max="3" width="5.7109375" style="3" customWidth="1"/>
    <col min="4" max="4" width="4.8515625" style="3" customWidth="1"/>
    <col min="5" max="5" width="22.7109375" style="3" customWidth="1"/>
    <col min="6" max="6" width="14.00390625" style="3" hidden="1" customWidth="1"/>
    <col min="7" max="7" width="14.00390625" style="271" hidden="1" customWidth="1"/>
    <col min="8" max="8" width="17.8515625" style="3" hidden="1" customWidth="1"/>
    <col min="9" max="9" width="14.421875" style="3" hidden="1" customWidth="1"/>
    <col min="10" max="10" width="21.28125" style="3" hidden="1" customWidth="1"/>
    <col min="11" max="11" width="16.28125" style="3" hidden="1" customWidth="1"/>
    <col min="12" max="12" width="15.57421875" style="3" customWidth="1"/>
    <col min="13" max="13" width="13.140625" style="271" customWidth="1"/>
    <col min="14" max="14" width="16.421875" style="3" customWidth="1"/>
    <col min="15" max="15" width="32.421875" style="272" customWidth="1"/>
    <col min="16" max="17" width="11.57421875" style="3" customWidth="1"/>
    <col min="18" max="16384" width="9.140625" style="3" customWidth="1"/>
  </cols>
  <sheetData>
    <row r="2" spans="15:16" ht="12.75" customHeight="1">
      <c r="O2" s="148" t="s">
        <v>79</v>
      </c>
      <c r="P2" s="36"/>
    </row>
    <row r="3" spans="2:16" ht="13.5" thickBot="1">
      <c r="B3" s="1" t="s">
        <v>80</v>
      </c>
      <c r="C3" s="42"/>
      <c r="D3" s="2"/>
      <c r="H3" s="4"/>
      <c r="I3" s="4"/>
      <c r="J3" s="4"/>
      <c r="K3" s="4"/>
      <c r="L3" s="4"/>
      <c r="M3" s="142"/>
      <c r="N3" s="4"/>
      <c r="O3" s="137"/>
      <c r="P3" s="273"/>
    </row>
    <row r="4" spans="2:15" s="12" customFormat="1" ht="15.75" customHeight="1">
      <c r="B4" s="337" t="s">
        <v>156</v>
      </c>
      <c r="C4" s="322" t="s">
        <v>251</v>
      </c>
      <c r="D4" s="322" t="s">
        <v>158</v>
      </c>
      <c r="E4" s="322" t="s">
        <v>159</v>
      </c>
      <c r="F4" s="322" t="s">
        <v>81</v>
      </c>
      <c r="G4" s="324" t="s">
        <v>82</v>
      </c>
      <c r="H4" s="339" t="s">
        <v>83</v>
      </c>
      <c r="I4" s="339" t="s">
        <v>84</v>
      </c>
      <c r="J4" s="339" t="s">
        <v>85</v>
      </c>
      <c r="K4" s="339" t="s">
        <v>85</v>
      </c>
      <c r="L4" s="339" t="s">
        <v>86</v>
      </c>
      <c r="M4" s="146" t="s">
        <v>160</v>
      </c>
      <c r="N4" s="339" t="s">
        <v>87</v>
      </c>
      <c r="O4" s="309" t="s">
        <v>9</v>
      </c>
    </row>
    <row r="5" spans="2:15" s="188" customFormat="1" ht="79.5" customHeight="1" thickBot="1">
      <c r="B5" s="338"/>
      <c r="C5" s="323"/>
      <c r="D5" s="323"/>
      <c r="E5" s="323"/>
      <c r="F5" s="323"/>
      <c r="G5" s="325"/>
      <c r="H5" s="340"/>
      <c r="I5" s="340"/>
      <c r="J5" s="340"/>
      <c r="K5" s="340"/>
      <c r="L5" s="340"/>
      <c r="M5" s="147"/>
      <c r="N5" s="340"/>
      <c r="O5" s="310"/>
    </row>
    <row r="6" spans="2:15" ht="13.5" customHeight="1" hidden="1" thickBot="1">
      <c r="B6" s="190"/>
      <c r="C6" s="191"/>
      <c r="D6" s="191"/>
      <c r="E6" s="191"/>
      <c r="F6" s="191"/>
      <c r="G6" s="192"/>
      <c r="H6" s="191" t="s">
        <v>88</v>
      </c>
      <c r="I6" s="191" t="s">
        <v>89</v>
      </c>
      <c r="J6" s="191" t="s">
        <v>90</v>
      </c>
      <c r="K6" s="191"/>
      <c r="L6" s="191" t="s">
        <v>91</v>
      </c>
      <c r="M6" s="192" t="s">
        <v>91</v>
      </c>
      <c r="N6" s="191" t="s">
        <v>91</v>
      </c>
      <c r="O6" s="274"/>
    </row>
    <row r="7" spans="2:15" ht="12.75">
      <c r="B7" s="190"/>
      <c r="C7" s="191"/>
      <c r="D7" s="191"/>
      <c r="E7" s="191"/>
      <c r="F7" s="191"/>
      <c r="G7" s="192"/>
      <c r="H7" s="191"/>
      <c r="I7" s="191" t="s">
        <v>89</v>
      </c>
      <c r="J7" s="191" t="s">
        <v>90</v>
      </c>
      <c r="K7" s="191"/>
      <c r="L7" s="191"/>
      <c r="M7" s="192"/>
      <c r="N7" s="191"/>
      <c r="O7" s="274"/>
    </row>
    <row r="8" spans="2:15" ht="12.75">
      <c r="B8" s="193" t="s">
        <v>252</v>
      </c>
      <c r="C8" s="194"/>
      <c r="D8" s="194"/>
      <c r="E8" s="195" t="s">
        <v>253</v>
      </c>
      <c r="F8" s="196" t="e">
        <f>#REF!+F9+#REF!+#REF!+#REF!</f>
        <v>#REF!</v>
      </c>
      <c r="G8" s="197" t="e">
        <f>#REF!+G9+#REF!+#REF!+#REF!</f>
        <v>#REF!</v>
      </c>
      <c r="H8" s="196" t="e">
        <f>#REF!+H9+#REF!+#REF!+#REF!</f>
        <v>#REF!</v>
      </c>
      <c r="I8" s="196" t="e">
        <f>#REF!+I9+#REF!+#REF!+#REF!</f>
        <v>#REF!</v>
      </c>
      <c r="J8" s="196" t="e">
        <f>#REF!+J9+#REF!+#REF!+#REF!</f>
        <v>#REF!</v>
      </c>
      <c r="K8" s="196" t="e">
        <f>#REF!+K9+#REF!+#REF!+#REF!</f>
        <v>#REF!</v>
      </c>
      <c r="L8" s="196">
        <f>L9</f>
        <v>551774</v>
      </c>
      <c r="M8" s="197">
        <f>M9</f>
        <v>18600</v>
      </c>
      <c r="N8" s="196">
        <f>N9</f>
        <v>570374</v>
      </c>
      <c r="O8" s="275"/>
    </row>
    <row r="9" spans="2:15" s="12" customFormat="1" ht="114" customHeight="1">
      <c r="B9" s="222"/>
      <c r="C9" s="14" t="s">
        <v>259</v>
      </c>
      <c r="D9" s="13"/>
      <c r="E9" s="15" t="s">
        <v>260</v>
      </c>
      <c r="F9" s="16">
        <f aca="true" t="shared" si="0" ref="F9:N9">SUM(F10:F10)</f>
        <v>783329</v>
      </c>
      <c r="G9" s="17">
        <f t="shared" si="0"/>
        <v>64051.36</v>
      </c>
      <c r="H9" s="16">
        <f t="shared" si="0"/>
        <v>320069</v>
      </c>
      <c r="I9" s="16">
        <f t="shared" si="0"/>
        <v>0</v>
      </c>
      <c r="J9" s="16">
        <f t="shared" si="0"/>
        <v>0</v>
      </c>
      <c r="K9" s="16">
        <f t="shared" si="0"/>
        <v>0</v>
      </c>
      <c r="L9" s="16">
        <f t="shared" si="0"/>
        <v>551774</v>
      </c>
      <c r="M9" s="17">
        <f t="shared" si="0"/>
        <v>18600</v>
      </c>
      <c r="N9" s="16">
        <f t="shared" si="0"/>
        <v>570374</v>
      </c>
      <c r="O9" s="208" t="s">
        <v>92</v>
      </c>
    </row>
    <row r="10" spans="2:15" s="12" customFormat="1" ht="80.25" customHeight="1">
      <c r="B10" s="223"/>
      <c r="C10" s="19"/>
      <c r="D10" s="18">
        <v>6050</v>
      </c>
      <c r="E10" s="20" t="s">
        <v>261</v>
      </c>
      <c r="F10" s="276">
        <v>783329</v>
      </c>
      <c r="G10" s="277">
        <v>64051.36</v>
      </c>
      <c r="H10" s="276">
        <f>15250+42031+136488+31300+15000+25000+55000</f>
        <v>320069</v>
      </c>
      <c r="I10" s="276"/>
      <c r="J10" s="276"/>
      <c r="K10" s="276"/>
      <c r="L10" s="276">
        <v>551774</v>
      </c>
      <c r="M10" s="277">
        <v>18600</v>
      </c>
      <c r="N10" s="276">
        <f>L10+M10</f>
        <v>570374</v>
      </c>
      <c r="O10" s="208" t="s">
        <v>93</v>
      </c>
    </row>
    <row r="11" spans="2:15" s="12" customFormat="1" ht="12.75">
      <c r="B11" s="213">
        <v>600</v>
      </c>
      <c r="C11" s="198"/>
      <c r="D11" s="198"/>
      <c r="E11" s="214" t="s">
        <v>170</v>
      </c>
      <c r="F11" s="43" t="e">
        <f>F14+F12</f>
        <v>#REF!</v>
      </c>
      <c r="G11" s="227" t="e">
        <f>G14+G12</f>
        <v>#REF!</v>
      </c>
      <c r="H11" s="43" t="e">
        <f>H14+H12</f>
        <v>#REF!</v>
      </c>
      <c r="I11" s="43">
        <f>I14</f>
        <v>0</v>
      </c>
      <c r="J11" s="43">
        <f>J14</f>
        <v>0</v>
      </c>
      <c r="K11" s="43">
        <f>K14</f>
        <v>0</v>
      </c>
      <c r="L11" s="43">
        <f>L14+L12</f>
        <v>321453</v>
      </c>
      <c r="M11" s="227">
        <f>M14+M12</f>
        <v>39500</v>
      </c>
      <c r="N11" s="43">
        <f>N14+N12</f>
        <v>360953</v>
      </c>
      <c r="O11" s="278"/>
    </row>
    <row r="12" spans="2:15" s="31" customFormat="1" ht="12.75" customHeight="1">
      <c r="B12" s="199"/>
      <c r="C12" s="24">
        <v>60014</v>
      </c>
      <c r="D12" s="24"/>
      <c r="E12" s="25" t="s">
        <v>3</v>
      </c>
      <c r="F12" s="28" t="e">
        <f>#REF!</f>
        <v>#REF!</v>
      </c>
      <c r="G12" s="162" t="e">
        <f>#REF!</f>
        <v>#REF!</v>
      </c>
      <c r="H12" s="28" t="e">
        <f>#REF!</f>
        <v>#REF!</v>
      </c>
      <c r="I12" s="28"/>
      <c r="J12" s="28"/>
      <c r="K12" s="28"/>
      <c r="L12" s="28">
        <f>L13</f>
        <v>85101</v>
      </c>
      <c r="M12" s="162">
        <f>M13</f>
        <v>0</v>
      </c>
      <c r="N12" s="28">
        <f>N13</f>
        <v>85101</v>
      </c>
      <c r="O12" s="279"/>
    </row>
    <row r="13" spans="2:15" s="31" customFormat="1" ht="36" customHeight="1">
      <c r="B13" s="199"/>
      <c r="C13" s="26"/>
      <c r="D13" s="18">
        <v>6050</v>
      </c>
      <c r="E13" s="20" t="s">
        <v>261</v>
      </c>
      <c r="F13" s="21">
        <v>85101</v>
      </c>
      <c r="G13" s="34"/>
      <c r="H13" s="37"/>
      <c r="I13" s="28"/>
      <c r="J13" s="28"/>
      <c r="K13" s="28"/>
      <c r="L13" s="33">
        <v>85101</v>
      </c>
      <c r="M13" s="34"/>
      <c r="N13" s="22">
        <f>L13+M13</f>
        <v>85101</v>
      </c>
      <c r="O13" s="279" t="s">
        <v>94</v>
      </c>
    </row>
    <row r="14" spans="2:15" s="12" customFormat="1" ht="12.75" customHeight="1">
      <c r="B14" s="222"/>
      <c r="C14" s="13">
        <v>60016</v>
      </c>
      <c r="D14" s="13"/>
      <c r="E14" s="15" t="s">
        <v>171</v>
      </c>
      <c r="F14" s="16">
        <f aca="true" t="shared" si="1" ref="F14:N14">SUM(F15:F15)</f>
        <v>195000</v>
      </c>
      <c r="G14" s="17">
        <f t="shared" si="1"/>
        <v>37.97</v>
      </c>
      <c r="H14" s="16">
        <f t="shared" si="1"/>
        <v>445000</v>
      </c>
      <c r="I14" s="16">
        <f t="shared" si="1"/>
        <v>0</v>
      </c>
      <c r="J14" s="16">
        <f t="shared" si="1"/>
        <v>0</v>
      </c>
      <c r="K14" s="16">
        <f t="shared" si="1"/>
        <v>0</v>
      </c>
      <c r="L14" s="16">
        <f t="shared" si="1"/>
        <v>236352</v>
      </c>
      <c r="M14" s="17">
        <f t="shared" si="1"/>
        <v>39500</v>
      </c>
      <c r="N14" s="16">
        <f t="shared" si="1"/>
        <v>275852</v>
      </c>
      <c r="O14" s="261" t="s">
        <v>95</v>
      </c>
    </row>
    <row r="15" spans="2:15" s="12" customFormat="1" ht="39" customHeight="1">
      <c r="B15" s="223"/>
      <c r="C15" s="19"/>
      <c r="D15" s="18">
        <v>6050</v>
      </c>
      <c r="E15" s="20" t="s">
        <v>261</v>
      </c>
      <c r="F15" s="21">
        <v>195000</v>
      </c>
      <c r="G15" s="231">
        <v>37.97</v>
      </c>
      <c r="H15" s="21">
        <f>375000+70000</f>
        <v>445000</v>
      </c>
      <c r="I15" s="21"/>
      <c r="J15" s="21"/>
      <c r="K15" s="21"/>
      <c r="L15" s="21">
        <v>236352</v>
      </c>
      <c r="M15" s="231">
        <v>39500</v>
      </c>
      <c r="N15" s="276">
        <f>L15+M15</f>
        <v>275852</v>
      </c>
      <c r="O15" s="262"/>
    </row>
    <row r="16" spans="2:15" s="12" customFormat="1" ht="12.75">
      <c r="B16" s="213">
        <v>700</v>
      </c>
      <c r="C16" s="198"/>
      <c r="D16" s="198"/>
      <c r="E16" s="214" t="s">
        <v>172</v>
      </c>
      <c r="F16" s="43" t="e">
        <f>F18+#REF!</f>
        <v>#REF!</v>
      </c>
      <c r="G16" s="227" t="e">
        <f>G18+#REF!</f>
        <v>#REF!</v>
      </c>
      <c r="H16" s="43" t="e">
        <f>H18+#REF!</f>
        <v>#REF!</v>
      </c>
      <c r="I16" s="43" t="e">
        <f>I18+#REF!</f>
        <v>#REF!</v>
      </c>
      <c r="J16" s="43" t="e">
        <f>J18+#REF!</f>
        <v>#REF!</v>
      </c>
      <c r="K16" s="43" t="e">
        <f>K18+#REF!</f>
        <v>#REF!</v>
      </c>
      <c r="L16" s="43">
        <f>L18</f>
        <v>1154700</v>
      </c>
      <c r="M16" s="227">
        <f>M18</f>
        <v>0</v>
      </c>
      <c r="N16" s="43">
        <f>N18</f>
        <v>1154700</v>
      </c>
      <c r="O16" s="278"/>
    </row>
    <row r="17" spans="2:15" s="4" customFormat="1" ht="76.5" customHeight="1" hidden="1">
      <c r="B17" s="225"/>
      <c r="C17" s="226"/>
      <c r="D17" s="18">
        <v>6210</v>
      </c>
      <c r="E17" s="20" t="s">
        <v>4</v>
      </c>
      <c r="F17" s="21"/>
      <c r="G17" s="231"/>
      <c r="H17" s="21"/>
      <c r="I17" s="21"/>
      <c r="J17" s="21"/>
      <c r="K17" s="21"/>
      <c r="L17" s="21"/>
      <c r="M17" s="231"/>
      <c r="N17" s="21"/>
      <c r="O17" s="280"/>
    </row>
    <row r="18" spans="2:15" s="281" customFormat="1" ht="25.5">
      <c r="B18" s="199"/>
      <c r="C18" s="13">
        <v>70005</v>
      </c>
      <c r="D18" s="13"/>
      <c r="E18" s="15" t="s">
        <v>173</v>
      </c>
      <c r="F18" s="16">
        <f>SUM(F19:F20)</f>
        <v>190891</v>
      </c>
      <c r="G18" s="17">
        <f>SUM(G19:G20)</f>
        <v>139299.16</v>
      </c>
      <c r="H18" s="16">
        <f>SUM(H19:H20)</f>
        <v>1070000</v>
      </c>
      <c r="I18" s="16">
        <f>SUM(I19:I19)</f>
        <v>0</v>
      </c>
      <c r="J18" s="16">
        <f>SUM(J19:J19)</f>
        <v>0</v>
      </c>
      <c r="K18" s="16">
        <f>SUM(K19:K19)</f>
        <v>0</v>
      </c>
      <c r="L18" s="16">
        <f>SUM(L19:L20)</f>
        <v>1154700</v>
      </c>
      <c r="M18" s="17">
        <f>SUM(M19:M20)</f>
        <v>0</v>
      </c>
      <c r="N18" s="16">
        <f>SUM(N19:N20)</f>
        <v>1154700</v>
      </c>
      <c r="O18" s="282"/>
    </row>
    <row r="19" spans="2:15" s="281" customFormat="1" ht="25.5">
      <c r="B19" s="199"/>
      <c r="C19" s="29"/>
      <c r="D19" s="18">
        <v>6050</v>
      </c>
      <c r="E19" s="20" t="s">
        <v>261</v>
      </c>
      <c r="F19" s="33">
        <v>35000</v>
      </c>
      <c r="G19" s="34">
        <v>32935</v>
      </c>
      <c r="H19" s="33">
        <v>100000</v>
      </c>
      <c r="I19" s="33"/>
      <c r="J19" s="33"/>
      <c r="K19" s="33"/>
      <c r="L19" s="33">
        <v>20000</v>
      </c>
      <c r="M19" s="171"/>
      <c r="N19" s="22">
        <f>L19+M19</f>
        <v>20000</v>
      </c>
      <c r="O19" s="283" t="s">
        <v>270</v>
      </c>
    </row>
    <row r="20" spans="2:15" s="281" customFormat="1" ht="38.25">
      <c r="B20" s="199"/>
      <c r="C20" s="29"/>
      <c r="D20" s="18">
        <v>6060</v>
      </c>
      <c r="E20" s="20" t="s">
        <v>300</v>
      </c>
      <c r="F20" s="33">
        <v>155891</v>
      </c>
      <c r="G20" s="34">
        <v>106364.16</v>
      </c>
      <c r="H20" s="33">
        <f>40000+930000</f>
        <v>970000</v>
      </c>
      <c r="I20" s="33"/>
      <c r="J20" s="33"/>
      <c r="K20" s="33"/>
      <c r="L20" s="33">
        <v>1134700</v>
      </c>
      <c r="M20" s="171"/>
      <c r="N20" s="276">
        <f>L20+M20</f>
        <v>1134700</v>
      </c>
      <c r="O20" s="284"/>
    </row>
    <row r="21" spans="2:15" s="12" customFormat="1" ht="25.5" customHeight="1" hidden="1">
      <c r="B21" s="222"/>
      <c r="C21" s="13">
        <v>71014</v>
      </c>
      <c r="D21" s="13"/>
      <c r="E21" s="15" t="s">
        <v>271</v>
      </c>
      <c r="F21" s="16">
        <f aca="true" t="shared" si="2" ref="F21:N21">SUM(F22:F22)</f>
        <v>0</v>
      </c>
      <c r="G21" s="17">
        <f t="shared" si="2"/>
        <v>0</v>
      </c>
      <c r="H21" s="16">
        <f t="shared" si="2"/>
        <v>0</v>
      </c>
      <c r="I21" s="16">
        <f t="shared" si="2"/>
        <v>0</v>
      </c>
      <c r="J21" s="16">
        <f t="shared" si="2"/>
        <v>0</v>
      </c>
      <c r="K21" s="16">
        <f t="shared" si="2"/>
        <v>0</v>
      </c>
      <c r="L21" s="16">
        <f t="shared" si="2"/>
        <v>0</v>
      </c>
      <c r="M21" s="17">
        <f t="shared" si="2"/>
        <v>0</v>
      </c>
      <c r="N21" s="16">
        <f t="shared" si="2"/>
        <v>0</v>
      </c>
      <c r="O21" s="285"/>
    </row>
    <row r="22" spans="2:15" s="12" customFormat="1" ht="12.75" customHeight="1" hidden="1">
      <c r="B22" s="222"/>
      <c r="C22" s="18"/>
      <c r="D22" s="18">
        <v>4300</v>
      </c>
      <c r="E22" s="20" t="s">
        <v>258</v>
      </c>
      <c r="F22" s="21"/>
      <c r="G22" s="231"/>
      <c r="H22" s="21"/>
      <c r="I22" s="21"/>
      <c r="J22" s="21"/>
      <c r="K22" s="21"/>
      <c r="L22" s="21"/>
      <c r="M22" s="231"/>
      <c r="N22" s="21"/>
      <c r="O22" s="285" t="s">
        <v>96</v>
      </c>
    </row>
    <row r="23" spans="2:15" s="12" customFormat="1" ht="12.75">
      <c r="B23" s="213">
        <v>750</v>
      </c>
      <c r="C23" s="198"/>
      <c r="D23" s="198"/>
      <c r="E23" s="214" t="s">
        <v>182</v>
      </c>
      <c r="F23" s="43" t="e">
        <f>#REF!+#REF!+F24+#REF!</f>
        <v>#REF!</v>
      </c>
      <c r="G23" s="227" t="e">
        <f>#REF!+#REF!+G24+#REF!</f>
        <v>#REF!</v>
      </c>
      <c r="H23" s="43" t="e">
        <f>#REF!+#REF!+H24+#REF!</f>
        <v>#REF!</v>
      </c>
      <c r="I23" s="43" t="e">
        <f>#REF!+#REF!+I24+#REF!</f>
        <v>#REF!</v>
      </c>
      <c r="J23" s="43" t="e">
        <f>#REF!+#REF!+J24+#REF!</f>
        <v>#REF!</v>
      </c>
      <c r="K23" s="43" t="e">
        <f>#REF!+#REF!+K24+#REF!</f>
        <v>#REF!</v>
      </c>
      <c r="L23" s="43">
        <f>L24+L26</f>
        <v>15372</v>
      </c>
      <c r="M23" s="227">
        <f>M24+M26</f>
        <v>55900</v>
      </c>
      <c r="N23" s="43">
        <f>N24+N26</f>
        <v>71272</v>
      </c>
      <c r="O23" s="278"/>
    </row>
    <row r="24" spans="2:15" s="12" customFormat="1" ht="12.75">
      <c r="B24" s="222"/>
      <c r="C24" s="13">
        <v>75023</v>
      </c>
      <c r="D24" s="13"/>
      <c r="E24" s="15" t="s">
        <v>185</v>
      </c>
      <c r="F24" s="16">
        <f>SUM(F25:F25)</f>
        <v>100000</v>
      </c>
      <c r="G24" s="17">
        <f>SUM(G25:G25)</f>
        <v>63196</v>
      </c>
      <c r="H24" s="16">
        <f>SUM(H25:H25)</f>
        <v>94500</v>
      </c>
      <c r="I24" s="16" t="e">
        <f>SUM(#REF!)</f>
        <v>#REF!</v>
      </c>
      <c r="J24" s="16" t="e">
        <f>SUM(#REF!)</f>
        <v>#REF!</v>
      </c>
      <c r="K24" s="16">
        <f>SUM(K25:K25)</f>
        <v>0</v>
      </c>
      <c r="L24" s="16">
        <f>SUM(L25:L25)</f>
        <v>15372</v>
      </c>
      <c r="M24" s="17">
        <f>SUM(M25:M25)</f>
        <v>25900</v>
      </c>
      <c r="N24" s="16">
        <f>SUM(N25:N25)</f>
        <v>41272</v>
      </c>
      <c r="O24" s="285"/>
    </row>
    <row r="25" spans="2:15" s="12" customFormat="1" ht="38.25">
      <c r="B25" s="222"/>
      <c r="C25" s="18"/>
      <c r="D25" s="18">
        <v>6060</v>
      </c>
      <c r="E25" s="20" t="s">
        <v>300</v>
      </c>
      <c r="F25" s="21">
        <v>100000</v>
      </c>
      <c r="G25" s="231">
        <v>63196</v>
      </c>
      <c r="H25" s="21">
        <f>70200+24300</f>
        <v>94500</v>
      </c>
      <c r="I25" s="21"/>
      <c r="J25" s="21"/>
      <c r="K25" s="21"/>
      <c r="L25" s="21">
        <v>15372</v>
      </c>
      <c r="M25" s="231">
        <v>25900</v>
      </c>
      <c r="N25" s="276">
        <f>L25+M25</f>
        <v>41272</v>
      </c>
      <c r="O25" s="286" t="s">
        <v>97</v>
      </c>
    </row>
    <row r="26" spans="2:15" s="12" customFormat="1" ht="12.75">
      <c r="B26" s="222"/>
      <c r="C26" s="13">
        <v>75095</v>
      </c>
      <c r="D26" s="13"/>
      <c r="E26" s="15" t="s">
        <v>164</v>
      </c>
      <c r="F26" s="21"/>
      <c r="G26" s="231"/>
      <c r="H26" s="21"/>
      <c r="I26" s="21"/>
      <c r="J26" s="21"/>
      <c r="K26" s="21"/>
      <c r="L26" s="229">
        <f>L27</f>
        <v>0</v>
      </c>
      <c r="M26" s="240">
        <f>M27</f>
        <v>30000</v>
      </c>
      <c r="N26" s="229">
        <f>N27</f>
        <v>30000</v>
      </c>
      <c r="O26" s="285"/>
    </row>
    <row r="27" spans="2:15" s="12" customFormat="1" ht="25.5">
      <c r="B27" s="222"/>
      <c r="C27" s="18"/>
      <c r="D27" s="18">
        <v>6050</v>
      </c>
      <c r="E27" s="20" t="s">
        <v>261</v>
      </c>
      <c r="F27" s="21"/>
      <c r="G27" s="231"/>
      <c r="H27" s="21"/>
      <c r="I27" s="21"/>
      <c r="J27" s="21"/>
      <c r="K27" s="21"/>
      <c r="L27" s="21"/>
      <c r="M27" s="231">
        <v>30000</v>
      </c>
      <c r="N27" s="276">
        <f>L27+M27</f>
        <v>30000</v>
      </c>
      <c r="O27" s="285" t="s">
        <v>98</v>
      </c>
    </row>
    <row r="28" spans="2:15" s="12" customFormat="1" ht="12.75">
      <c r="B28" s="213">
        <v>801</v>
      </c>
      <c r="C28" s="198"/>
      <c r="D28" s="198"/>
      <c r="E28" s="214" t="s">
        <v>231</v>
      </c>
      <c r="F28" s="43" t="e">
        <f>#REF!+#REF!+F29+#REF!+#REF!+#REF!+#REF!+#REF!</f>
        <v>#REF!</v>
      </c>
      <c r="G28" s="227" t="e">
        <f>#REF!+#REF!+G29+#REF!+#REF!+#REF!+#REF!+#REF!</f>
        <v>#REF!</v>
      </c>
      <c r="H28" s="43" t="e">
        <f>#REF!+#REF!+H29+#REF!+#REF!+#REF!+#REF!+#REF!</f>
        <v>#REF!</v>
      </c>
      <c r="I28" s="43" t="e">
        <f>#REF!+#REF!+I29+#REF!+#REF!+#REF!+#REF!</f>
        <v>#REF!</v>
      </c>
      <c r="J28" s="43" t="e">
        <f>#REF!+#REF!+J29+#REF!+#REF!+#REF!+#REF!</f>
        <v>#REF!</v>
      </c>
      <c r="K28" s="43" t="e">
        <f>#REF!+#REF!+K29+#REF!+#REF!+#REF!+#REF!</f>
        <v>#REF!</v>
      </c>
      <c r="L28" s="43">
        <f>L29</f>
        <v>11285403</v>
      </c>
      <c r="M28" s="227">
        <f>M29</f>
        <v>58580</v>
      </c>
      <c r="N28" s="43">
        <f>N29</f>
        <v>11343983</v>
      </c>
      <c r="O28" s="278"/>
    </row>
    <row r="29" spans="2:15" s="12" customFormat="1" ht="12.75">
      <c r="B29" s="222"/>
      <c r="C29" s="13">
        <v>80110</v>
      </c>
      <c r="D29" s="13"/>
      <c r="E29" s="15" t="s">
        <v>236</v>
      </c>
      <c r="F29" s="16">
        <f aca="true" t="shared" si="3" ref="F29:K29">SUM(F30:F31)</f>
        <v>5905970</v>
      </c>
      <c r="G29" s="17">
        <f t="shared" si="3"/>
        <v>146698.47</v>
      </c>
      <c r="H29" s="16">
        <f t="shared" si="3"/>
        <v>5742707</v>
      </c>
      <c r="I29" s="16">
        <f t="shared" si="3"/>
        <v>0</v>
      </c>
      <c r="J29" s="16">
        <f t="shared" si="3"/>
        <v>0</v>
      </c>
      <c r="K29" s="16">
        <f t="shared" si="3"/>
        <v>0</v>
      </c>
      <c r="L29" s="16">
        <f>SUM(L30:L32)</f>
        <v>11285403</v>
      </c>
      <c r="M29" s="17">
        <f>SUM(M30:M32)</f>
        <v>58580</v>
      </c>
      <c r="N29" s="16">
        <f>SUM(N30:N32)</f>
        <v>11343983</v>
      </c>
      <c r="O29" s="285"/>
    </row>
    <row r="30" spans="2:15" s="12" customFormat="1" ht="25.5">
      <c r="B30" s="222"/>
      <c r="C30" s="13"/>
      <c r="D30" s="18">
        <v>6058</v>
      </c>
      <c r="E30" s="20" t="s">
        <v>261</v>
      </c>
      <c r="F30" s="21">
        <v>3643686</v>
      </c>
      <c r="G30" s="231">
        <v>76746.11</v>
      </c>
      <c r="H30" s="21">
        <v>3380587</v>
      </c>
      <c r="I30" s="21"/>
      <c r="J30" s="21"/>
      <c r="K30" s="21"/>
      <c r="L30" s="21">
        <v>6947528</v>
      </c>
      <c r="M30" s="232"/>
      <c r="N30" s="22">
        <f>L30+M30</f>
        <v>6947528</v>
      </c>
      <c r="O30" s="261" t="s">
        <v>99</v>
      </c>
    </row>
    <row r="31" spans="2:15" s="12" customFormat="1" ht="25.5">
      <c r="B31" s="222"/>
      <c r="C31" s="13"/>
      <c r="D31" s="18">
        <v>6059</v>
      </c>
      <c r="E31" s="20" t="s">
        <v>261</v>
      </c>
      <c r="F31" s="21">
        <v>2262284</v>
      </c>
      <c r="G31" s="231">
        <v>69952.36</v>
      </c>
      <c r="H31" s="21">
        <f>2100222+261898</f>
        <v>2362120</v>
      </c>
      <c r="I31" s="21"/>
      <c r="J31" s="21"/>
      <c r="K31" s="21"/>
      <c r="L31" s="21">
        <v>4337875</v>
      </c>
      <c r="M31" s="232"/>
      <c r="N31" s="22">
        <f>L31+M31</f>
        <v>4337875</v>
      </c>
      <c r="O31" s="205"/>
    </row>
    <row r="32" spans="2:15" s="12" customFormat="1" ht="38.25">
      <c r="B32" s="222"/>
      <c r="C32" s="18"/>
      <c r="D32" s="18">
        <v>6060</v>
      </c>
      <c r="E32" s="20" t="s">
        <v>300</v>
      </c>
      <c r="F32" s="21"/>
      <c r="G32" s="231"/>
      <c r="H32" s="248"/>
      <c r="I32" s="21"/>
      <c r="J32" s="21"/>
      <c r="K32" s="21"/>
      <c r="L32" s="21"/>
      <c r="M32" s="231">
        <v>58580</v>
      </c>
      <c r="N32" s="22">
        <f>L32+M32</f>
        <v>58580</v>
      </c>
      <c r="O32" s="287" t="s">
        <v>64</v>
      </c>
    </row>
    <row r="33" spans="2:15" s="12" customFormat="1" ht="12.75" customHeight="1" hidden="1">
      <c r="B33" s="222"/>
      <c r="C33" s="13">
        <v>85195</v>
      </c>
      <c r="D33" s="13"/>
      <c r="E33" s="15" t="s">
        <v>164</v>
      </c>
      <c r="F33" s="16">
        <f>F34</f>
        <v>0</v>
      </c>
      <c r="G33" s="17">
        <f>G34</f>
        <v>0</v>
      </c>
      <c r="H33" s="16">
        <f>H34</f>
        <v>0</v>
      </c>
      <c r="I33" s="229">
        <f>I34</f>
        <v>0</v>
      </c>
      <c r="J33" s="16">
        <f>J34+J35</f>
        <v>0</v>
      </c>
      <c r="K33" s="16">
        <f>K34+K35</f>
        <v>0</v>
      </c>
      <c r="L33" s="16">
        <f>L34</f>
        <v>0</v>
      </c>
      <c r="M33" s="17">
        <f>M34</f>
        <v>0</v>
      </c>
      <c r="N33" s="16">
        <f>N34</f>
        <v>0</v>
      </c>
      <c r="O33" s="280"/>
    </row>
    <row r="34" spans="2:15" s="12" customFormat="1" ht="63.75" customHeight="1" hidden="1">
      <c r="B34" s="222"/>
      <c r="C34" s="13"/>
      <c r="D34" s="26">
        <v>2710</v>
      </c>
      <c r="E34" s="27" t="s">
        <v>100</v>
      </c>
      <c r="F34" s="16"/>
      <c r="G34" s="17"/>
      <c r="H34" s="16"/>
      <c r="I34" s="21"/>
      <c r="J34" s="21"/>
      <c r="K34" s="21"/>
      <c r="L34" s="16"/>
      <c r="M34" s="17"/>
      <c r="N34" s="16"/>
      <c r="O34" s="285" t="s">
        <v>101</v>
      </c>
    </row>
    <row r="35" spans="2:15" s="12" customFormat="1" ht="75.75" customHeight="1" hidden="1">
      <c r="B35" s="222"/>
      <c r="C35" s="13"/>
      <c r="D35" s="26">
        <v>6300</v>
      </c>
      <c r="E35" s="27" t="s">
        <v>152</v>
      </c>
      <c r="F35" s="16"/>
      <c r="G35" s="17"/>
      <c r="H35" s="16"/>
      <c r="I35" s="21"/>
      <c r="J35" s="21"/>
      <c r="K35" s="21"/>
      <c r="L35" s="16"/>
      <c r="M35" s="17"/>
      <c r="N35" s="16"/>
      <c r="O35" s="285"/>
    </row>
    <row r="36" spans="2:15" s="12" customFormat="1" ht="25.5">
      <c r="B36" s="213">
        <v>900</v>
      </c>
      <c r="C36" s="198"/>
      <c r="D36" s="198"/>
      <c r="E36" s="214" t="s">
        <v>248</v>
      </c>
      <c r="F36" s="43">
        <f aca="true" t="shared" si="4" ref="F36:N36">F39+F42+F37</f>
        <v>253643</v>
      </c>
      <c r="G36" s="227">
        <f t="shared" si="4"/>
        <v>22143</v>
      </c>
      <c r="H36" s="43">
        <f t="shared" si="4"/>
        <v>234638</v>
      </c>
      <c r="I36" s="43">
        <f t="shared" si="4"/>
        <v>0</v>
      </c>
      <c r="J36" s="43">
        <f t="shared" si="4"/>
        <v>0</v>
      </c>
      <c r="K36" s="43">
        <f t="shared" si="4"/>
        <v>0</v>
      </c>
      <c r="L36" s="43">
        <f>L39+L42+L37</f>
        <v>229074</v>
      </c>
      <c r="M36" s="288">
        <f t="shared" si="4"/>
        <v>-117250</v>
      </c>
      <c r="N36" s="43">
        <f t="shared" si="4"/>
        <v>111824</v>
      </c>
      <c r="O36" s="278"/>
    </row>
    <row r="37" spans="2:15" s="31" customFormat="1" ht="25.5">
      <c r="B37" s="199"/>
      <c r="C37" s="24">
        <v>90001</v>
      </c>
      <c r="D37" s="24"/>
      <c r="E37" s="25" t="s">
        <v>249</v>
      </c>
      <c r="F37" s="28">
        <f aca="true" t="shared" si="5" ref="F37:N37">F38</f>
        <v>0</v>
      </c>
      <c r="G37" s="162">
        <f t="shared" si="5"/>
        <v>0</v>
      </c>
      <c r="H37" s="28">
        <f t="shared" si="5"/>
        <v>140000</v>
      </c>
      <c r="I37" s="28">
        <f t="shared" si="5"/>
        <v>0</v>
      </c>
      <c r="J37" s="28">
        <f t="shared" si="5"/>
        <v>0</v>
      </c>
      <c r="K37" s="28">
        <f t="shared" si="5"/>
        <v>0</v>
      </c>
      <c r="L37" s="28">
        <f t="shared" si="5"/>
        <v>37936</v>
      </c>
      <c r="M37" s="162">
        <f t="shared" si="5"/>
        <v>8750</v>
      </c>
      <c r="N37" s="28">
        <f t="shared" si="5"/>
        <v>46686</v>
      </c>
      <c r="O37" s="289"/>
    </row>
    <row r="38" spans="2:15" s="31" customFormat="1" ht="113.25" customHeight="1">
      <c r="B38" s="199"/>
      <c r="C38" s="29"/>
      <c r="D38" s="18">
        <v>6050</v>
      </c>
      <c r="E38" s="20" t="s">
        <v>261</v>
      </c>
      <c r="F38" s="33">
        <v>0</v>
      </c>
      <c r="G38" s="34">
        <v>0</v>
      </c>
      <c r="H38" s="33">
        <v>140000</v>
      </c>
      <c r="I38" s="33"/>
      <c r="J38" s="33"/>
      <c r="K38" s="33"/>
      <c r="L38" s="33">
        <v>37936</v>
      </c>
      <c r="M38" s="34">
        <v>8750</v>
      </c>
      <c r="N38" s="22">
        <f>L38+M38</f>
        <v>46686</v>
      </c>
      <c r="O38" s="290" t="s">
        <v>102</v>
      </c>
    </row>
    <row r="39" spans="2:15" s="12" customFormat="1" ht="25.5">
      <c r="B39" s="222"/>
      <c r="C39" s="13">
        <v>90015</v>
      </c>
      <c r="D39" s="13"/>
      <c r="E39" s="15" t="s">
        <v>311</v>
      </c>
      <c r="F39" s="16">
        <f aca="true" t="shared" si="6" ref="F39:N39">SUM(F40:F41)</f>
        <v>15343</v>
      </c>
      <c r="G39" s="17">
        <f t="shared" si="6"/>
        <v>0</v>
      </c>
      <c r="H39" s="16">
        <f t="shared" si="6"/>
        <v>24638</v>
      </c>
      <c r="I39" s="16">
        <f t="shared" si="6"/>
        <v>0</v>
      </c>
      <c r="J39" s="16">
        <f t="shared" si="6"/>
        <v>0</v>
      </c>
      <c r="K39" s="16">
        <f t="shared" si="6"/>
        <v>0</v>
      </c>
      <c r="L39" s="16">
        <f t="shared" si="6"/>
        <v>186138</v>
      </c>
      <c r="M39" s="252">
        <f t="shared" si="6"/>
        <v>-126000</v>
      </c>
      <c r="N39" s="16">
        <f t="shared" si="6"/>
        <v>60138</v>
      </c>
      <c r="O39" s="285"/>
    </row>
    <row r="40" spans="2:15" s="12" customFormat="1" ht="51" customHeight="1" hidden="1">
      <c r="B40" s="222"/>
      <c r="C40" s="18"/>
      <c r="D40" s="18">
        <v>4300</v>
      </c>
      <c r="E40" s="20" t="s">
        <v>258</v>
      </c>
      <c r="F40" s="21"/>
      <c r="G40" s="231"/>
      <c r="H40" s="21"/>
      <c r="I40" s="21"/>
      <c r="J40" s="21"/>
      <c r="K40" s="21"/>
      <c r="L40" s="21"/>
      <c r="M40" s="232"/>
      <c r="N40" s="21"/>
      <c r="O40" s="285" t="s">
        <v>312</v>
      </c>
    </row>
    <row r="41" spans="2:15" s="12" customFormat="1" ht="77.25">
      <c r="B41" s="222"/>
      <c r="C41" s="18"/>
      <c r="D41" s="18">
        <v>6050</v>
      </c>
      <c r="E41" s="20" t="s">
        <v>261</v>
      </c>
      <c r="F41" s="21">
        <v>15343</v>
      </c>
      <c r="G41" s="231">
        <v>0</v>
      </c>
      <c r="H41" s="21">
        <f>9638+15000</f>
        <v>24638</v>
      </c>
      <c r="I41" s="21"/>
      <c r="J41" s="21"/>
      <c r="K41" s="21"/>
      <c r="L41" s="21">
        <v>186138</v>
      </c>
      <c r="M41" s="232">
        <v>-126000</v>
      </c>
      <c r="N41" s="22">
        <f>L41+M41</f>
        <v>60138</v>
      </c>
      <c r="O41" s="286" t="s">
        <v>103</v>
      </c>
    </row>
    <row r="42" spans="2:15" s="12" customFormat="1" ht="12.75">
      <c r="B42" s="222"/>
      <c r="C42" s="13">
        <v>90095</v>
      </c>
      <c r="D42" s="13"/>
      <c r="E42" s="15" t="s">
        <v>164</v>
      </c>
      <c r="F42" s="16">
        <f aca="true" t="shared" si="7" ref="F42:N42">SUM(F43:F43)</f>
        <v>238300</v>
      </c>
      <c r="G42" s="17">
        <f t="shared" si="7"/>
        <v>22143</v>
      </c>
      <c r="H42" s="16">
        <f t="shared" si="7"/>
        <v>70000</v>
      </c>
      <c r="I42" s="16">
        <f t="shared" si="7"/>
        <v>0</v>
      </c>
      <c r="J42" s="16">
        <f t="shared" si="7"/>
        <v>0</v>
      </c>
      <c r="K42" s="16">
        <f t="shared" si="7"/>
        <v>0</v>
      </c>
      <c r="L42" s="16">
        <f t="shared" si="7"/>
        <v>5000</v>
      </c>
      <c r="M42" s="17">
        <f t="shared" si="7"/>
        <v>0</v>
      </c>
      <c r="N42" s="16">
        <f t="shared" si="7"/>
        <v>5000</v>
      </c>
      <c r="O42" s="285"/>
    </row>
    <row r="43" spans="2:15" s="12" customFormat="1" ht="25.5">
      <c r="B43" s="222"/>
      <c r="C43" s="18"/>
      <c r="D43" s="18">
        <v>6050</v>
      </c>
      <c r="E43" s="20" t="s">
        <v>261</v>
      </c>
      <c r="F43" s="21">
        <v>238300</v>
      </c>
      <c r="G43" s="231">
        <v>22143</v>
      </c>
      <c r="H43" s="21">
        <v>70000</v>
      </c>
      <c r="I43" s="21"/>
      <c r="J43" s="21"/>
      <c r="K43" s="21"/>
      <c r="L43" s="21">
        <v>5000</v>
      </c>
      <c r="M43" s="231"/>
      <c r="N43" s="22">
        <f>L43+M43</f>
        <v>5000</v>
      </c>
      <c r="O43" s="285" t="s">
        <v>104</v>
      </c>
    </row>
    <row r="44" spans="2:15" s="12" customFormat="1" ht="13.5" thickBot="1">
      <c r="B44" s="291"/>
      <c r="C44" s="292"/>
      <c r="D44" s="292"/>
      <c r="E44" s="260" t="s">
        <v>250</v>
      </c>
      <c r="F44" s="293" t="e">
        <f>F8+F11+F16+F23+#REF!+#REF!+#REF!+F28+#REF!+#REF!+F36+#REF!+#REF!+#REF!+#REF!+#REF!+#REF!</f>
        <v>#REF!</v>
      </c>
      <c r="G44" s="263" t="e">
        <f>G8+G11+G16+G23+#REF!+#REF!+#REF!+G28+#REF!+#REF!+G36+#REF!+#REF!+#REF!+#REF!+#REF!+#REF!</f>
        <v>#REF!</v>
      </c>
      <c r="H44" s="293" t="e">
        <f>H8+H11+H16+H23+#REF!+#REF!+#REF!+H28+#REF!+#REF!+H36+#REF!+#REF!+#REF!+#REF!+#REF!+#REF!</f>
        <v>#REF!</v>
      </c>
      <c r="I44" s="293" t="e">
        <f>I8+I11+I16+I23+#REF!+#REF!+#REF!+I28+#REF!+#REF!+I36+#REF!+#REF!+#REF!+#REF!+#REF!+#REF!</f>
        <v>#REF!</v>
      </c>
      <c r="J44" s="293" t="e">
        <f>J8+J11+J16+J23+#REF!+#REF!+#REF!+J28+#REF!+#REF!+J36+#REF!+#REF!+#REF!+#REF!+#REF!+#REF!</f>
        <v>#REF!</v>
      </c>
      <c r="K44" s="293" t="e">
        <f>K8+K11+K16+K23+#REF!+#REF!+#REF!+K28+#REF!+#REF!+K36+#REF!+#REF!+#REF!+#REF!+#REF!+#REF!</f>
        <v>#REF!</v>
      </c>
      <c r="L44" s="293">
        <f>L8+L11+L16+L23+L28+L36</f>
        <v>13557776</v>
      </c>
      <c r="M44" s="263">
        <f>M8+M11+M16+M23+M28+M36</f>
        <v>55330</v>
      </c>
      <c r="N44" s="293">
        <f>N8+N11+N16+N23+N28+N36</f>
        <v>13613106</v>
      </c>
      <c r="O44" s="294"/>
    </row>
    <row r="45" spans="7:15" s="12" customFormat="1" ht="12.75">
      <c r="G45" s="270"/>
      <c r="H45" s="35"/>
      <c r="I45" s="35"/>
      <c r="J45" s="35"/>
      <c r="K45" s="35"/>
      <c r="L45" s="35"/>
      <c r="M45" s="265"/>
      <c r="N45" s="35"/>
      <c r="O45" s="295"/>
    </row>
    <row r="46" spans="7:15" s="12" customFormat="1" ht="12.75">
      <c r="G46" s="270"/>
      <c r="H46" s="267">
        <f>'[1]Dochody zał.Nr 1'!E131-'[1]Wydatki zał.Nr 2'!G296</f>
        <v>-3453538</v>
      </c>
      <c r="I46" s="267" t="e">
        <f>I44</f>
        <v>#REF!</v>
      </c>
      <c r="J46" s="267" t="e">
        <f>J44</f>
        <v>#REF!</v>
      </c>
      <c r="K46" s="267" t="e">
        <f>K44</f>
        <v>#REF!</v>
      </c>
      <c r="L46" s="267"/>
      <c r="M46" s="268"/>
      <c r="N46" s="267"/>
      <c r="O46" s="295"/>
    </row>
    <row r="47" spans="4:15" s="12" customFormat="1" ht="12.75">
      <c r="D47" s="266"/>
      <c r="E47" s="35"/>
      <c r="F47" s="35"/>
      <c r="G47" s="265"/>
      <c r="I47" s="35">
        <f>-'[1]Dochody zał.Nr 1'!C131</f>
        <v>0</v>
      </c>
      <c r="J47" s="35" t="e">
        <f>-'[1]Dochody zał.Nr 1'!#REF!</f>
        <v>#REF!</v>
      </c>
      <c r="K47" s="35" t="e">
        <f>-'[1]Dochody zał.Nr 1'!D131</f>
        <v>#VALUE!</v>
      </c>
      <c r="M47" s="270"/>
      <c r="O47" s="296"/>
    </row>
    <row r="48" spans="7:15" s="12" customFormat="1" ht="12.75">
      <c r="G48" s="270"/>
      <c r="I48" s="297" t="e">
        <f>SUM(I46:I47)</f>
        <v>#REF!</v>
      </c>
      <c r="J48" s="297" t="e">
        <f>SUM(J46:J47)</f>
        <v>#REF!</v>
      </c>
      <c r="K48" s="297" t="e">
        <f>SUM(K46:K47)</f>
        <v>#REF!</v>
      </c>
      <c r="L48" s="35"/>
      <c r="M48" s="270"/>
      <c r="O48" s="296"/>
    </row>
    <row r="49" spans="5:15" s="12" customFormat="1" ht="12.75">
      <c r="E49" s="35"/>
      <c r="F49" s="35"/>
      <c r="G49" s="265"/>
      <c r="H49" s="35"/>
      <c r="I49" s="35"/>
      <c r="J49" s="35"/>
      <c r="K49" s="35"/>
      <c r="L49" s="35"/>
      <c r="M49" s="265"/>
      <c r="N49" s="35"/>
      <c r="O49" s="296"/>
    </row>
    <row r="50" spans="7:15" s="12" customFormat="1" ht="12.75">
      <c r="G50" s="270"/>
      <c r="H50" s="35"/>
      <c r="I50" s="35" t="e">
        <f>I43+I41+I31+I30+#REF!+I19+I15+I10</f>
        <v>#REF!</v>
      </c>
      <c r="J50" s="35" t="e">
        <f>J43+J41+J31+J30+#REF!+J19+J15+J10</f>
        <v>#REF!</v>
      </c>
      <c r="K50" s="35" t="e">
        <f>K43+K41+K31+K30+#REF!+K19+K15+K10+#REF!</f>
        <v>#REF!</v>
      </c>
      <c r="L50" s="35"/>
      <c r="M50" s="265"/>
      <c r="N50" s="35"/>
      <c r="O50" s="296"/>
    </row>
    <row r="51" spans="7:15" s="12" customFormat="1" ht="12.75">
      <c r="G51" s="270"/>
      <c r="H51" s="35"/>
      <c r="I51" s="35" t="e">
        <f>I46-I50</f>
        <v>#REF!</v>
      </c>
      <c r="J51" s="35" t="e">
        <f>J46-J50</f>
        <v>#REF!</v>
      </c>
      <c r="K51" s="35" t="e">
        <f>K46-K50</f>
        <v>#REF!</v>
      </c>
      <c r="L51" s="35"/>
      <c r="M51" s="265"/>
      <c r="N51" s="35"/>
      <c r="O51" s="296"/>
    </row>
    <row r="52" spans="7:15" s="12" customFormat="1" ht="12.75">
      <c r="G52" s="270"/>
      <c r="H52" s="35"/>
      <c r="I52" s="35"/>
      <c r="J52" s="35"/>
      <c r="K52" s="35"/>
      <c r="L52" s="35"/>
      <c r="M52" s="265"/>
      <c r="N52" s="35"/>
      <c r="O52" s="296"/>
    </row>
    <row r="53" spans="7:15" s="12" customFormat="1" ht="12.75">
      <c r="G53" s="270"/>
      <c r="H53" s="35"/>
      <c r="I53" s="35" t="e">
        <f>I46-K46</f>
        <v>#REF!</v>
      </c>
      <c r="J53" s="35"/>
      <c r="K53" s="35"/>
      <c r="L53" s="35"/>
      <c r="M53" s="265"/>
      <c r="N53" s="35"/>
      <c r="O53" s="296"/>
    </row>
    <row r="54" spans="7:15" s="12" customFormat="1" ht="12.75">
      <c r="G54" s="270"/>
      <c r="H54" s="35"/>
      <c r="I54" s="35"/>
      <c r="J54" s="35"/>
      <c r="K54" s="35"/>
      <c r="L54" s="35"/>
      <c r="M54" s="265"/>
      <c r="N54" s="35"/>
      <c r="O54" s="296"/>
    </row>
    <row r="55" spans="7:15" s="12" customFormat="1" ht="12.75">
      <c r="G55" s="270"/>
      <c r="H55" s="35"/>
      <c r="I55" s="35"/>
      <c r="J55" s="35"/>
      <c r="K55" s="35"/>
      <c r="L55" s="35"/>
      <c r="M55" s="265"/>
      <c r="N55" s="35"/>
      <c r="O55" s="296"/>
    </row>
    <row r="56" spans="7:15" s="12" customFormat="1" ht="12.75">
      <c r="G56" s="270"/>
      <c r="H56" s="35"/>
      <c r="I56" s="35"/>
      <c r="J56" s="35"/>
      <c r="K56" s="35"/>
      <c r="L56" s="35"/>
      <c r="M56" s="265"/>
      <c r="N56" s="35"/>
      <c r="O56" s="296"/>
    </row>
    <row r="57" spans="7:15" s="12" customFormat="1" ht="12.75">
      <c r="G57" s="270"/>
      <c r="M57" s="270"/>
      <c r="O57" s="296"/>
    </row>
    <row r="58" spans="7:15" s="12" customFormat="1" ht="12.75">
      <c r="G58" s="270"/>
      <c r="M58" s="270"/>
      <c r="O58" s="296"/>
    </row>
  </sheetData>
  <mergeCells count="17">
    <mergeCell ref="O2:O3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O14:O15"/>
    <mergeCell ref="O30:O3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K27"/>
  <sheetViews>
    <sheetView zoomScale="150" zoomScaleNormal="150" workbookViewId="0" topLeftCell="G4">
      <selection activeCell="B25" sqref="B25:D27"/>
    </sheetView>
  </sheetViews>
  <sheetFormatPr defaultColWidth="9.140625" defaultRowHeight="12.75"/>
  <cols>
    <col min="1" max="1" width="4.421875" style="46" customWidth="1"/>
    <col min="2" max="2" width="5.00390625" style="46" customWidth="1"/>
    <col min="3" max="3" width="23.28125" style="46" customWidth="1"/>
    <col min="4" max="4" width="13.140625" style="46" customWidth="1"/>
    <col min="5" max="5" width="12.57421875" style="46" customWidth="1"/>
    <col min="6" max="6" width="14.00390625" style="46" customWidth="1"/>
    <col min="7" max="7" width="17.140625" style="46" customWidth="1"/>
    <col min="8" max="8" width="12.8515625" style="46" customWidth="1"/>
    <col min="9" max="9" width="12.00390625" style="46" customWidth="1"/>
    <col min="10" max="10" width="13.140625" style="46" customWidth="1"/>
    <col min="11" max="11" width="20.28125" style="46" customWidth="1"/>
    <col min="12" max="12" width="9.140625" style="46" customWidth="1"/>
    <col min="13" max="13" width="7.8515625" style="46" customWidth="1"/>
    <col min="14" max="14" width="19.28125" style="46" customWidth="1"/>
    <col min="15" max="15" width="14.57421875" style="46" customWidth="1"/>
    <col min="16" max="16" width="14.140625" style="46" customWidth="1"/>
    <col min="17" max="17" width="14.421875" style="46" customWidth="1"/>
    <col min="18" max="18" width="14.57421875" style="46" customWidth="1"/>
    <col min="19" max="19" width="13.140625" style="46" customWidth="1"/>
    <col min="20" max="20" width="17.28125" style="46" customWidth="1"/>
    <col min="21" max="16384" width="9.140625" style="46" customWidth="1"/>
  </cols>
  <sheetData>
    <row r="2" ht="24.75" customHeight="1">
      <c r="H2" s="36"/>
    </row>
    <row r="3" spans="8:11" ht="31.5" customHeight="1">
      <c r="H3" s="36"/>
      <c r="I3" s="298"/>
      <c r="J3" s="348" t="s">
        <v>105</v>
      </c>
      <c r="K3" s="348"/>
    </row>
    <row r="4" spans="10:11" ht="12.75">
      <c r="J4" s="348"/>
      <c r="K4" s="348"/>
    </row>
    <row r="5" spans="2:10" ht="15.75" customHeight="1">
      <c r="B5" s="349" t="s">
        <v>106</v>
      </c>
      <c r="C5" s="349"/>
      <c r="D5" s="349"/>
      <c r="E5" s="349"/>
      <c r="F5" s="349"/>
      <c r="G5" s="349"/>
      <c r="H5" s="349"/>
      <c r="I5" s="349"/>
      <c r="J5" s="349"/>
    </row>
    <row r="6" spans="2:10" ht="12.75" customHeight="1">
      <c r="B6" s="349"/>
      <c r="C6" s="349"/>
      <c r="D6" s="349"/>
      <c r="E6" s="349"/>
      <c r="F6" s="349"/>
      <c r="G6" s="349"/>
      <c r="H6" s="349"/>
      <c r="I6" s="349"/>
      <c r="J6" s="349"/>
    </row>
    <row r="8" spans="2:11" ht="12.75" customHeight="1">
      <c r="B8" s="350" t="s">
        <v>321</v>
      </c>
      <c r="C8" s="350" t="s">
        <v>322</v>
      </c>
      <c r="D8" s="138" t="s">
        <v>323</v>
      </c>
      <c r="E8" s="345" t="s">
        <v>107</v>
      </c>
      <c r="F8" s="138" t="s">
        <v>108</v>
      </c>
      <c r="G8" s="138" t="s">
        <v>109</v>
      </c>
      <c r="H8" s="138" t="s">
        <v>324</v>
      </c>
      <c r="I8" s="345" t="s">
        <v>107</v>
      </c>
      <c r="J8" s="138" t="s">
        <v>36</v>
      </c>
      <c r="K8" s="138" t="s">
        <v>109</v>
      </c>
    </row>
    <row r="9" spans="2:11" s="12" customFormat="1" ht="12.75">
      <c r="B9" s="351"/>
      <c r="C9" s="351"/>
      <c r="D9" s="343"/>
      <c r="E9" s="346"/>
      <c r="F9" s="343"/>
      <c r="G9" s="343"/>
      <c r="H9" s="343"/>
      <c r="I9" s="346"/>
      <c r="J9" s="343"/>
      <c r="K9" s="343"/>
    </row>
    <row r="10" spans="2:11" ht="12.75" customHeight="1">
      <c r="B10" s="352"/>
      <c r="C10" s="352"/>
      <c r="D10" s="344"/>
      <c r="E10" s="347"/>
      <c r="F10" s="344"/>
      <c r="G10" s="344"/>
      <c r="H10" s="344"/>
      <c r="I10" s="347"/>
      <c r="J10" s="344"/>
      <c r="K10" s="344"/>
    </row>
    <row r="11" spans="2:11" ht="12.75">
      <c r="B11" s="47"/>
      <c r="C11" s="47"/>
      <c r="D11" s="47"/>
      <c r="E11" s="299"/>
      <c r="F11" s="47"/>
      <c r="G11" s="47"/>
      <c r="H11" s="47"/>
      <c r="I11" s="299"/>
      <c r="J11" s="47"/>
      <c r="K11" s="47"/>
    </row>
    <row r="12" spans="2:11" s="3" customFormat="1" ht="78.75">
      <c r="B12" s="13">
        <v>400</v>
      </c>
      <c r="C12" s="15" t="s">
        <v>167</v>
      </c>
      <c r="D12" s="49">
        <v>592435</v>
      </c>
      <c r="E12" s="300">
        <v>83000</v>
      </c>
      <c r="F12" s="49">
        <f aca="true" t="shared" si="0" ref="F12:F19">D12+E12</f>
        <v>675435</v>
      </c>
      <c r="G12" s="301" t="s">
        <v>110</v>
      </c>
      <c r="H12" s="72">
        <v>592435</v>
      </c>
      <c r="I12" s="300">
        <v>83000</v>
      </c>
      <c r="J12" s="49">
        <f aca="true" t="shared" si="1" ref="J12:J19">H12+I12</f>
        <v>675435</v>
      </c>
      <c r="K12" s="301" t="s">
        <v>111</v>
      </c>
    </row>
    <row r="13" spans="2:11" s="3" customFormat="1" ht="56.25">
      <c r="B13" s="13"/>
      <c r="C13" s="51" t="s">
        <v>325</v>
      </c>
      <c r="D13" s="50">
        <v>51050</v>
      </c>
      <c r="E13" s="53">
        <v>-17000</v>
      </c>
      <c r="F13" s="50">
        <f t="shared" si="0"/>
        <v>34050</v>
      </c>
      <c r="G13" s="301" t="s">
        <v>112</v>
      </c>
      <c r="H13" s="50"/>
      <c r="I13" s="302"/>
      <c r="J13" s="50">
        <f t="shared" si="1"/>
        <v>0</v>
      </c>
      <c r="K13" s="301"/>
    </row>
    <row r="14" spans="2:11" s="3" customFormat="1" ht="12.75">
      <c r="B14" s="13">
        <v>600</v>
      </c>
      <c r="C14" s="52" t="s">
        <v>170</v>
      </c>
      <c r="D14" s="49">
        <v>144804</v>
      </c>
      <c r="E14" s="300"/>
      <c r="F14" s="49">
        <f t="shared" si="0"/>
        <v>144804</v>
      </c>
      <c r="G14" s="301"/>
      <c r="H14" s="49">
        <v>144804</v>
      </c>
      <c r="I14" s="300"/>
      <c r="J14" s="49">
        <f t="shared" si="1"/>
        <v>144804</v>
      </c>
      <c r="K14" s="301"/>
    </row>
    <row r="15" spans="2:11" s="3" customFormat="1" ht="12.75">
      <c r="B15" s="13"/>
      <c r="C15" s="51" t="s">
        <v>325</v>
      </c>
      <c r="D15" s="50">
        <f>163265-18461</f>
        <v>144804</v>
      </c>
      <c r="E15" s="302"/>
      <c r="F15" s="50">
        <f t="shared" si="0"/>
        <v>144804</v>
      </c>
      <c r="G15" s="301"/>
      <c r="H15" s="50"/>
      <c r="I15" s="302"/>
      <c r="J15" s="50">
        <f t="shared" si="1"/>
        <v>0</v>
      </c>
      <c r="K15" s="301"/>
    </row>
    <row r="16" spans="2:11" s="3" customFormat="1" ht="12.75">
      <c r="B16" s="13">
        <v>700</v>
      </c>
      <c r="C16" s="15" t="s">
        <v>172</v>
      </c>
      <c r="D16" s="49">
        <v>282020</v>
      </c>
      <c r="E16" s="300"/>
      <c r="F16" s="49">
        <f t="shared" si="0"/>
        <v>282020</v>
      </c>
      <c r="G16" s="301"/>
      <c r="H16" s="72">
        <v>282020</v>
      </c>
      <c r="I16" s="300"/>
      <c r="J16" s="49">
        <f t="shared" si="1"/>
        <v>282020</v>
      </c>
      <c r="K16" s="301"/>
    </row>
    <row r="17" spans="2:11" s="3" customFormat="1" ht="12.75">
      <c r="B17" s="13"/>
      <c r="C17" s="51" t="s">
        <v>325</v>
      </c>
      <c r="D17" s="50">
        <v>0</v>
      </c>
      <c r="E17" s="302"/>
      <c r="F17" s="50">
        <f t="shared" si="0"/>
        <v>0</v>
      </c>
      <c r="G17" s="301"/>
      <c r="H17" s="50"/>
      <c r="I17" s="302"/>
      <c r="J17" s="50">
        <f t="shared" si="1"/>
        <v>0</v>
      </c>
      <c r="K17" s="301"/>
    </row>
    <row r="18" spans="2:11" s="3" customFormat="1" ht="56.25">
      <c r="B18" s="13">
        <v>900</v>
      </c>
      <c r="C18" s="15" t="s">
        <v>326</v>
      </c>
      <c r="D18" s="49">
        <v>1168139</v>
      </c>
      <c r="E18" s="303">
        <v>187000</v>
      </c>
      <c r="F18" s="49">
        <f t="shared" si="0"/>
        <v>1355139</v>
      </c>
      <c r="G18" s="301" t="s">
        <v>113</v>
      </c>
      <c r="H18" s="49">
        <v>1168139</v>
      </c>
      <c r="I18" s="302">
        <v>187000</v>
      </c>
      <c r="J18" s="49">
        <f t="shared" si="1"/>
        <v>1355139</v>
      </c>
      <c r="K18" s="301" t="s">
        <v>114</v>
      </c>
    </row>
    <row r="19" spans="2:11" s="3" customFormat="1" ht="56.25">
      <c r="B19" s="13"/>
      <c r="C19" s="51" t="s">
        <v>325</v>
      </c>
      <c r="D19" s="50">
        <v>122217</v>
      </c>
      <c r="E19" s="302">
        <v>17000</v>
      </c>
      <c r="F19" s="50">
        <f t="shared" si="0"/>
        <v>139217</v>
      </c>
      <c r="G19" s="301" t="s">
        <v>115</v>
      </c>
      <c r="H19" s="53"/>
      <c r="I19" s="302"/>
      <c r="J19" s="50">
        <f t="shared" si="1"/>
        <v>0</v>
      </c>
      <c r="K19" s="301"/>
    </row>
    <row r="20" spans="2:11" s="54" customFormat="1" ht="15.75">
      <c r="B20" s="55"/>
      <c r="C20" s="56"/>
      <c r="D20" s="57">
        <f aca="true" t="shared" si="2" ref="D20:J20">D12+D16+D18+D14</f>
        <v>2187398</v>
      </c>
      <c r="E20" s="304">
        <f>E12+E16+E18+E14</f>
        <v>270000</v>
      </c>
      <c r="F20" s="57">
        <f t="shared" si="2"/>
        <v>2457398</v>
      </c>
      <c r="G20" s="305"/>
      <c r="H20" s="57">
        <f t="shared" si="2"/>
        <v>2187398</v>
      </c>
      <c r="I20" s="304">
        <f t="shared" si="2"/>
        <v>270000</v>
      </c>
      <c r="J20" s="57">
        <f t="shared" si="2"/>
        <v>2457398</v>
      </c>
      <c r="K20" s="305"/>
    </row>
    <row r="21" spans="4:11" ht="12.75">
      <c r="D21" s="48"/>
      <c r="E21" s="48"/>
      <c r="F21" s="48"/>
      <c r="G21" s="48"/>
      <c r="H21" s="48"/>
      <c r="I21" s="48"/>
      <c r="J21" s="48"/>
      <c r="K21" s="48"/>
    </row>
    <row r="22" spans="4:11" ht="12.75">
      <c r="D22" s="48"/>
      <c r="E22" s="48"/>
      <c r="F22" s="48"/>
      <c r="G22" s="48"/>
      <c r="H22" s="48"/>
      <c r="I22" s="48"/>
      <c r="J22" s="48"/>
      <c r="K22" s="48"/>
    </row>
    <row r="23" spans="4:11" ht="12.75">
      <c r="D23" s="48"/>
      <c r="E23" s="48"/>
      <c r="F23" s="48"/>
      <c r="G23" s="48"/>
      <c r="H23" s="48"/>
      <c r="I23" s="48"/>
      <c r="J23" s="48"/>
      <c r="K23" s="48"/>
    </row>
    <row r="25" spans="4:11" ht="12.75">
      <c r="D25" s="58"/>
      <c r="E25" s="58"/>
      <c r="F25" s="58"/>
      <c r="G25" s="58"/>
      <c r="I25" s="58"/>
      <c r="J25" s="58"/>
      <c r="K25" s="58"/>
    </row>
    <row r="26" spans="4:11" ht="12.75">
      <c r="D26" s="48"/>
      <c r="E26" s="48"/>
      <c r="F26" s="48"/>
      <c r="G26" s="48"/>
      <c r="I26" s="48"/>
      <c r="J26" s="48"/>
      <c r="K26" s="48"/>
    </row>
    <row r="27" spans="4:11" ht="12.75">
      <c r="D27" s="48"/>
      <c r="E27" s="48"/>
      <c r="F27" s="48"/>
      <c r="G27" s="48"/>
      <c r="I27" s="48"/>
      <c r="J27" s="48"/>
      <c r="K27" s="48"/>
    </row>
  </sheetData>
  <mergeCells count="12">
    <mergeCell ref="J3:K4"/>
    <mergeCell ref="B5:J6"/>
    <mergeCell ref="B8:B10"/>
    <mergeCell ref="C8:C10"/>
    <mergeCell ref="D8:D10"/>
    <mergeCell ref="E8:E10"/>
    <mergeCell ref="F8:F10"/>
    <mergeCell ref="K8:K10"/>
    <mergeCell ref="G8:G10"/>
    <mergeCell ref="H8:H10"/>
    <mergeCell ref="I8:I10"/>
    <mergeCell ref="J8:J10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I43"/>
  <sheetViews>
    <sheetView tabSelected="1" zoomScale="150" zoomScaleNormal="150" workbookViewId="0" topLeftCell="A1">
      <selection activeCell="C1" sqref="C1"/>
    </sheetView>
  </sheetViews>
  <sheetFormatPr defaultColWidth="9.140625" defaultRowHeight="34.5" customHeight="1"/>
  <cols>
    <col min="1" max="1" width="1.8515625" style="67" customWidth="1"/>
    <col min="2" max="2" width="3.57421875" style="67" customWidth="1"/>
    <col min="3" max="3" width="26.28125" style="67" customWidth="1"/>
    <col min="4" max="4" width="10.421875" style="67" customWidth="1"/>
    <col min="5" max="5" width="9.140625" style="67" customWidth="1"/>
    <col min="6" max="6" width="12.421875" style="67" customWidth="1"/>
    <col min="7" max="7" width="14.57421875" style="67" hidden="1" customWidth="1"/>
    <col min="8" max="8" width="12.7109375" style="67" hidden="1" customWidth="1"/>
    <col min="9" max="9" width="13.140625" style="126" customWidth="1"/>
    <col min="10" max="10" width="13.7109375" style="67" customWidth="1"/>
    <col min="11" max="13" width="12.7109375" style="67" hidden="1" customWidth="1"/>
    <col min="14" max="14" width="12.8515625" style="67" hidden="1" customWidth="1"/>
    <col min="15" max="15" width="14.421875" style="67" hidden="1" customWidth="1"/>
    <col min="16" max="16" width="12.7109375" style="67" hidden="1" customWidth="1"/>
    <col min="17" max="17" width="13.140625" style="67" customWidth="1"/>
    <col min="18" max="18" width="11.421875" style="67" hidden="1" customWidth="1"/>
    <col min="19" max="19" width="13.8515625" style="67" hidden="1" customWidth="1"/>
    <col min="20" max="20" width="14.140625" style="67" hidden="1" customWidth="1"/>
    <col min="21" max="21" width="4.8515625" style="67" hidden="1" customWidth="1"/>
    <col min="22" max="24" width="12.8515625" style="67" customWidth="1"/>
    <col min="25" max="26" width="11.8515625" style="67" customWidth="1"/>
    <col min="27" max="27" width="11.421875" style="67" customWidth="1"/>
    <col min="28" max="28" width="8.7109375" style="67" customWidth="1"/>
    <col min="29" max="29" width="13.140625" style="67" bestFit="1" customWidth="1"/>
    <col min="30" max="32" width="0" style="67" hidden="1" customWidth="1"/>
    <col min="33" max="33" width="10.421875" style="67" hidden="1" customWidth="1"/>
    <col min="34" max="36" width="0" style="67" hidden="1" customWidth="1"/>
    <col min="37" max="37" width="10.7109375" style="67" hidden="1" customWidth="1"/>
    <col min="38" max="40" width="0" style="67" hidden="1" customWidth="1"/>
    <col min="41" max="41" width="11.00390625" style="67" hidden="1" customWidth="1"/>
    <col min="42" max="44" width="0" style="67" hidden="1" customWidth="1"/>
    <col min="45" max="45" width="11.00390625" style="67" hidden="1" customWidth="1"/>
    <col min="46" max="48" width="0" style="67" hidden="1" customWidth="1"/>
    <col min="49" max="49" width="11.28125" style="67" hidden="1" customWidth="1"/>
    <col min="50" max="52" width="0" style="67" hidden="1" customWidth="1"/>
    <col min="53" max="53" width="10.8515625" style="67" hidden="1" customWidth="1"/>
    <col min="54" max="54" width="13.421875" style="67" customWidth="1"/>
    <col min="55" max="55" width="12.421875" style="67" customWidth="1"/>
    <col min="56" max="56" width="6.57421875" style="67" customWidth="1"/>
    <col min="57" max="57" width="14.7109375" style="67" customWidth="1"/>
    <col min="58" max="16384" width="9.140625" style="67" customWidth="1"/>
  </cols>
  <sheetData>
    <row r="1" spans="3:61" s="132" customFormat="1" ht="58.5" customHeight="1">
      <c r="C1" s="306" t="s">
        <v>327</v>
      </c>
      <c r="D1" s="133"/>
      <c r="E1" s="133"/>
      <c r="F1" s="133"/>
      <c r="G1" s="133"/>
      <c r="H1" s="133"/>
      <c r="I1" s="121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393"/>
      <c r="AC1" s="393"/>
      <c r="AD1" s="393"/>
      <c r="AE1" s="393"/>
      <c r="AF1" s="393"/>
      <c r="AG1" s="393"/>
      <c r="BC1" s="133"/>
      <c r="BD1" s="148" t="s">
        <v>116</v>
      </c>
      <c r="BE1" s="148"/>
      <c r="BF1" s="71"/>
      <c r="BG1" s="71"/>
      <c r="BH1" s="71"/>
      <c r="BI1" s="71"/>
    </row>
    <row r="2" spans="4:57" ht="11.25" customHeight="1" thickBot="1">
      <c r="D2" s="74"/>
      <c r="G2" s="73"/>
      <c r="H2" s="73"/>
      <c r="I2" s="121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BC2" s="69"/>
      <c r="BD2" s="137"/>
      <c r="BE2" s="137"/>
    </row>
    <row r="3" spans="2:57" ht="13.5" customHeight="1">
      <c r="B3" s="375" t="s">
        <v>328</v>
      </c>
      <c r="C3" s="375" t="s">
        <v>329</v>
      </c>
      <c r="D3" s="396" t="s">
        <v>330</v>
      </c>
      <c r="E3" s="375" t="s">
        <v>331</v>
      </c>
      <c r="F3" s="399" t="s">
        <v>332</v>
      </c>
      <c r="G3" s="400"/>
      <c r="H3" s="400"/>
      <c r="I3" s="400"/>
      <c r="J3" s="400"/>
      <c r="K3" s="400"/>
      <c r="L3" s="400"/>
      <c r="M3" s="400"/>
      <c r="N3" s="400"/>
      <c r="O3" s="400"/>
      <c r="P3" s="400"/>
      <c r="Q3" s="401"/>
      <c r="R3" s="402" t="s">
        <v>333</v>
      </c>
      <c r="S3" s="403"/>
      <c r="T3" s="403"/>
      <c r="U3" s="403"/>
      <c r="V3" s="403"/>
      <c r="W3" s="403"/>
      <c r="X3" s="403"/>
      <c r="Y3" s="403"/>
      <c r="Z3" s="403"/>
      <c r="AA3" s="403"/>
      <c r="AB3" s="403"/>
      <c r="AC3" s="404"/>
      <c r="AD3" s="76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8"/>
      <c r="BB3" s="79"/>
      <c r="BC3" s="80"/>
      <c r="BD3" s="81"/>
      <c r="BE3" s="82"/>
    </row>
    <row r="4" spans="2:57" ht="21" customHeight="1">
      <c r="B4" s="394"/>
      <c r="C4" s="394"/>
      <c r="D4" s="397"/>
      <c r="E4" s="394"/>
      <c r="F4" s="366" t="s">
        <v>334</v>
      </c>
      <c r="G4" s="68"/>
      <c r="H4" s="75" t="s">
        <v>335</v>
      </c>
      <c r="I4" s="307"/>
      <c r="J4" s="83"/>
      <c r="K4" s="83"/>
      <c r="L4" s="83"/>
      <c r="M4" s="83"/>
      <c r="N4" s="83"/>
      <c r="O4" s="83"/>
      <c r="P4" s="84"/>
      <c r="Q4" s="83"/>
      <c r="R4" s="388">
        <v>2005</v>
      </c>
      <c r="S4" s="388"/>
      <c r="T4" s="388"/>
      <c r="U4" s="389"/>
      <c r="V4" s="85"/>
      <c r="W4" s="86">
        <v>2006</v>
      </c>
      <c r="X4" s="86"/>
      <c r="Y4" s="87"/>
      <c r="Z4" s="379">
        <v>2007</v>
      </c>
      <c r="AA4" s="380"/>
      <c r="AB4" s="380"/>
      <c r="AC4" s="381"/>
      <c r="AD4" s="385">
        <v>2008</v>
      </c>
      <c r="AE4" s="386"/>
      <c r="AF4" s="386"/>
      <c r="AG4" s="387"/>
      <c r="AH4" s="390">
        <v>2009</v>
      </c>
      <c r="AI4" s="391"/>
      <c r="AJ4" s="391"/>
      <c r="AK4" s="392"/>
      <c r="AL4" s="379">
        <v>2010</v>
      </c>
      <c r="AM4" s="380"/>
      <c r="AN4" s="380"/>
      <c r="AO4" s="381"/>
      <c r="AP4" s="382">
        <v>2011</v>
      </c>
      <c r="AQ4" s="383"/>
      <c r="AR4" s="383"/>
      <c r="AS4" s="384"/>
      <c r="AT4" s="379">
        <v>2012</v>
      </c>
      <c r="AU4" s="380"/>
      <c r="AV4" s="380"/>
      <c r="AW4" s="381"/>
      <c r="AX4" s="385">
        <v>2013</v>
      </c>
      <c r="AY4" s="386"/>
      <c r="AZ4" s="386"/>
      <c r="BA4" s="387"/>
      <c r="BB4" s="372">
        <v>2008</v>
      </c>
      <c r="BC4" s="373"/>
      <c r="BD4" s="373"/>
      <c r="BE4" s="374"/>
    </row>
    <row r="5" spans="2:57" ht="22.5" customHeight="1">
      <c r="B5" s="394"/>
      <c r="C5" s="394"/>
      <c r="D5" s="397"/>
      <c r="E5" s="394"/>
      <c r="F5" s="405"/>
      <c r="G5" s="75" t="s">
        <v>335</v>
      </c>
      <c r="H5" s="375">
        <v>2005</v>
      </c>
      <c r="I5" s="377">
        <v>2006</v>
      </c>
      <c r="J5" s="375">
        <v>2007</v>
      </c>
      <c r="K5" s="375">
        <v>2008</v>
      </c>
      <c r="L5" s="375">
        <v>2009</v>
      </c>
      <c r="M5" s="375">
        <v>2010</v>
      </c>
      <c r="N5" s="375">
        <v>2011</v>
      </c>
      <c r="O5" s="375">
        <v>2012</v>
      </c>
      <c r="P5" s="375">
        <v>2013</v>
      </c>
      <c r="Q5" s="366">
        <v>2008</v>
      </c>
      <c r="R5" s="88"/>
      <c r="S5" s="89"/>
      <c r="T5" s="90"/>
      <c r="U5" s="91"/>
      <c r="V5" s="368" t="s">
        <v>336</v>
      </c>
      <c r="W5" s="370" t="s">
        <v>337</v>
      </c>
      <c r="X5" s="370" t="s">
        <v>338</v>
      </c>
      <c r="Y5" s="362" t="s">
        <v>339</v>
      </c>
      <c r="Z5" s="364" t="s">
        <v>336</v>
      </c>
      <c r="AA5" s="356" t="s">
        <v>337</v>
      </c>
      <c r="AB5" s="356" t="s">
        <v>338</v>
      </c>
      <c r="AC5" s="356" t="s">
        <v>339</v>
      </c>
      <c r="AD5" s="92"/>
      <c r="AE5" s="92"/>
      <c r="AF5" s="93"/>
      <c r="AG5" s="93"/>
      <c r="AH5" s="94"/>
      <c r="AI5" s="94"/>
      <c r="AJ5" s="95"/>
      <c r="AK5" s="95"/>
      <c r="AL5" s="96"/>
      <c r="AM5" s="96"/>
      <c r="AN5" s="97"/>
      <c r="AO5" s="97"/>
      <c r="AP5" s="98"/>
      <c r="AQ5" s="98"/>
      <c r="AR5" s="99"/>
      <c r="AS5" s="99"/>
      <c r="AT5" s="96"/>
      <c r="AU5" s="96"/>
      <c r="AV5" s="97"/>
      <c r="AW5" s="97"/>
      <c r="AX5" s="92"/>
      <c r="AY5" s="92"/>
      <c r="AZ5" s="93"/>
      <c r="BA5" s="93"/>
      <c r="BB5" s="358" t="s">
        <v>336</v>
      </c>
      <c r="BC5" s="360" t="s">
        <v>337</v>
      </c>
      <c r="BD5" s="360" t="s">
        <v>338</v>
      </c>
      <c r="BE5" s="353" t="s">
        <v>339</v>
      </c>
    </row>
    <row r="6" spans="2:57" ht="35.25" customHeight="1">
      <c r="B6" s="395"/>
      <c r="C6" s="395"/>
      <c r="D6" s="398"/>
      <c r="E6" s="395"/>
      <c r="F6" s="406"/>
      <c r="G6" s="100" t="s">
        <v>117</v>
      </c>
      <c r="H6" s="376"/>
      <c r="I6" s="378"/>
      <c r="J6" s="376"/>
      <c r="K6" s="376"/>
      <c r="L6" s="376"/>
      <c r="M6" s="376"/>
      <c r="N6" s="376"/>
      <c r="O6" s="376"/>
      <c r="P6" s="376"/>
      <c r="Q6" s="367"/>
      <c r="R6" s="89" t="s">
        <v>336</v>
      </c>
      <c r="S6" s="89" t="s">
        <v>337</v>
      </c>
      <c r="T6" s="102" t="s">
        <v>338</v>
      </c>
      <c r="U6" s="103" t="s">
        <v>339</v>
      </c>
      <c r="V6" s="369"/>
      <c r="W6" s="371"/>
      <c r="X6" s="371"/>
      <c r="Y6" s="363"/>
      <c r="Z6" s="365"/>
      <c r="AA6" s="357"/>
      <c r="AB6" s="357"/>
      <c r="AC6" s="357"/>
      <c r="AD6" s="92" t="s">
        <v>336</v>
      </c>
      <c r="AE6" s="92" t="s">
        <v>337</v>
      </c>
      <c r="AF6" s="104" t="s">
        <v>338</v>
      </c>
      <c r="AG6" s="104" t="s">
        <v>339</v>
      </c>
      <c r="AH6" s="94" t="s">
        <v>336</v>
      </c>
      <c r="AI6" s="94" t="s">
        <v>337</v>
      </c>
      <c r="AJ6" s="105" t="s">
        <v>338</v>
      </c>
      <c r="AK6" s="105" t="s">
        <v>339</v>
      </c>
      <c r="AL6" s="96" t="s">
        <v>336</v>
      </c>
      <c r="AM6" s="96" t="s">
        <v>337</v>
      </c>
      <c r="AN6" s="106" t="s">
        <v>338</v>
      </c>
      <c r="AO6" s="106" t="s">
        <v>339</v>
      </c>
      <c r="AP6" s="98" t="s">
        <v>336</v>
      </c>
      <c r="AQ6" s="98" t="s">
        <v>337</v>
      </c>
      <c r="AR6" s="107" t="s">
        <v>338</v>
      </c>
      <c r="AS6" s="107" t="s">
        <v>339</v>
      </c>
      <c r="AT6" s="96" t="s">
        <v>336</v>
      </c>
      <c r="AU6" s="96" t="s">
        <v>337</v>
      </c>
      <c r="AV6" s="106" t="s">
        <v>338</v>
      </c>
      <c r="AW6" s="106" t="s">
        <v>339</v>
      </c>
      <c r="AX6" s="92" t="s">
        <v>336</v>
      </c>
      <c r="AY6" s="92" t="s">
        <v>337</v>
      </c>
      <c r="AZ6" s="104" t="s">
        <v>338</v>
      </c>
      <c r="BA6" s="104" t="s">
        <v>339</v>
      </c>
      <c r="BB6" s="359"/>
      <c r="BC6" s="361"/>
      <c r="BD6" s="361"/>
      <c r="BE6" s="354"/>
    </row>
    <row r="7" spans="2:57" s="126" customFormat="1" ht="60" customHeight="1">
      <c r="B7" s="308">
        <v>1</v>
      </c>
      <c r="C7" s="311" t="s">
        <v>99</v>
      </c>
      <c r="D7" s="123" t="s">
        <v>340</v>
      </c>
      <c r="E7" s="118" t="s">
        <v>118</v>
      </c>
      <c r="F7" s="124">
        <f>H7+I7+G7</f>
        <v>11635657.68</v>
      </c>
      <c r="G7" s="125">
        <v>194381.1</v>
      </c>
      <c r="H7" s="125">
        <v>155874.47</v>
      </c>
      <c r="I7" s="125">
        <v>11285402.11</v>
      </c>
      <c r="J7" s="312">
        <v>0</v>
      </c>
      <c r="K7" s="125">
        <v>0</v>
      </c>
      <c r="L7" s="125">
        <v>0</v>
      </c>
      <c r="M7" s="125">
        <v>0</v>
      </c>
      <c r="N7" s="125">
        <v>0</v>
      </c>
      <c r="O7" s="125">
        <v>0</v>
      </c>
      <c r="P7" s="125">
        <v>0</v>
      </c>
      <c r="Q7" s="125">
        <v>0</v>
      </c>
      <c r="R7" s="125">
        <v>176458.65</v>
      </c>
      <c r="S7" s="125">
        <v>5302781.22</v>
      </c>
      <c r="T7" s="125">
        <v>1600000</v>
      </c>
      <c r="U7" s="125">
        <v>707037.5</v>
      </c>
      <c r="V7" s="113">
        <v>873723.5</v>
      </c>
      <c r="W7" s="113">
        <v>6947527.2</v>
      </c>
      <c r="X7" s="113">
        <v>2537814.44</v>
      </c>
      <c r="Y7" s="113">
        <v>926336.96</v>
      </c>
      <c r="Z7" s="114">
        <v>0</v>
      </c>
      <c r="AA7" s="114">
        <v>0</v>
      </c>
      <c r="AB7" s="114">
        <v>0</v>
      </c>
      <c r="AC7" s="114">
        <v>0</v>
      </c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5"/>
      <c r="AU7" s="125"/>
      <c r="AV7" s="125"/>
      <c r="AW7" s="125"/>
      <c r="AX7" s="125"/>
      <c r="AY7" s="125"/>
      <c r="AZ7" s="125"/>
      <c r="BA7" s="125"/>
      <c r="BB7" s="115">
        <v>0</v>
      </c>
      <c r="BC7" s="115">
        <v>0</v>
      </c>
      <c r="BD7" s="115">
        <v>0</v>
      </c>
      <c r="BE7" s="115">
        <v>0</v>
      </c>
    </row>
    <row r="8" spans="2:57" ht="60" customHeight="1">
      <c r="B8" s="131">
        <v>2</v>
      </c>
      <c r="C8" s="25" t="s">
        <v>341</v>
      </c>
      <c r="D8" s="108" t="s">
        <v>340</v>
      </c>
      <c r="E8" s="109" t="s">
        <v>119</v>
      </c>
      <c r="F8" s="110">
        <v>3055000</v>
      </c>
      <c r="G8" s="111"/>
      <c r="H8" s="111">
        <v>0</v>
      </c>
      <c r="I8" s="125">
        <v>0</v>
      </c>
      <c r="J8" s="111">
        <v>2055000</v>
      </c>
      <c r="K8" s="111">
        <v>0</v>
      </c>
      <c r="L8" s="111">
        <v>0</v>
      </c>
      <c r="M8" s="111">
        <v>0</v>
      </c>
      <c r="N8" s="111">
        <v>0</v>
      </c>
      <c r="O8" s="111">
        <v>0</v>
      </c>
      <c r="P8" s="111">
        <v>0</v>
      </c>
      <c r="Q8" s="111">
        <v>1000000</v>
      </c>
      <c r="R8" s="112">
        <v>0</v>
      </c>
      <c r="S8" s="112">
        <v>0</v>
      </c>
      <c r="T8" s="112">
        <v>0</v>
      </c>
      <c r="U8" s="112">
        <v>0</v>
      </c>
      <c r="V8" s="113">
        <v>0</v>
      </c>
      <c r="W8" s="113">
        <v>0</v>
      </c>
      <c r="X8" s="113">
        <v>0</v>
      </c>
      <c r="Y8" s="113">
        <v>0</v>
      </c>
      <c r="Z8" s="114">
        <v>1055000</v>
      </c>
      <c r="AA8" s="114">
        <v>0</v>
      </c>
      <c r="AB8" s="114">
        <v>0</v>
      </c>
      <c r="AC8" s="114">
        <v>1000000</v>
      </c>
      <c r="AD8" s="115"/>
      <c r="AE8" s="115"/>
      <c r="AF8" s="115"/>
      <c r="AG8" s="115"/>
      <c r="AH8" s="116"/>
      <c r="AI8" s="116"/>
      <c r="AJ8" s="116"/>
      <c r="AK8" s="116"/>
      <c r="AL8" s="114"/>
      <c r="AM8" s="114"/>
      <c r="AN8" s="114"/>
      <c r="AO8" s="114"/>
      <c r="AP8" s="113"/>
      <c r="AQ8" s="113"/>
      <c r="AR8" s="113"/>
      <c r="AS8" s="113"/>
      <c r="AT8" s="114"/>
      <c r="AU8" s="114"/>
      <c r="AV8" s="114"/>
      <c r="AW8" s="114"/>
      <c r="AX8" s="115"/>
      <c r="AY8" s="115"/>
      <c r="AZ8" s="115"/>
      <c r="BA8" s="115"/>
      <c r="BB8" s="112">
        <v>600000</v>
      </c>
      <c r="BC8" s="112">
        <v>0</v>
      </c>
      <c r="BD8" s="112">
        <v>0</v>
      </c>
      <c r="BE8" s="112">
        <v>400000</v>
      </c>
    </row>
    <row r="9" spans="2:57" ht="60" customHeight="1">
      <c r="B9" s="135">
        <f aca="true" t="shared" si="0" ref="B9:B21">B8+1</f>
        <v>3</v>
      </c>
      <c r="C9" s="117" t="s">
        <v>120</v>
      </c>
      <c r="D9" s="108" t="s">
        <v>340</v>
      </c>
      <c r="E9" s="118" t="s">
        <v>118</v>
      </c>
      <c r="F9" s="110">
        <f>G9+H9+I9</f>
        <v>467926.96</v>
      </c>
      <c r="G9" s="111"/>
      <c r="H9" s="111">
        <v>327923.96</v>
      </c>
      <c r="I9" s="125">
        <v>140003</v>
      </c>
      <c r="J9" s="111">
        <v>0</v>
      </c>
      <c r="K9" s="111"/>
      <c r="L9" s="111"/>
      <c r="M9" s="111"/>
      <c r="N9" s="111"/>
      <c r="O9" s="111"/>
      <c r="P9" s="111"/>
      <c r="Q9" s="111">
        <v>0</v>
      </c>
      <c r="R9" s="112">
        <v>50000</v>
      </c>
      <c r="S9" s="112">
        <v>0</v>
      </c>
      <c r="T9" s="112">
        <v>0</v>
      </c>
      <c r="U9" s="112">
        <v>200000</v>
      </c>
      <c r="V9" s="113">
        <v>140003</v>
      </c>
      <c r="W9" s="113">
        <v>0</v>
      </c>
      <c r="X9" s="113">
        <v>0</v>
      </c>
      <c r="Y9" s="113">
        <v>0</v>
      </c>
      <c r="Z9" s="114">
        <v>0</v>
      </c>
      <c r="AA9" s="114">
        <v>0</v>
      </c>
      <c r="AB9" s="114">
        <v>0</v>
      </c>
      <c r="AC9" s="114">
        <v>0</v>
      </c>
      <c r="AD9" s="115"/>
      <c r="AE9" s="115"/>
      <c r="AF9" s="115"/>
      <c r="AG9" s="115"/>
      <c r="AH9" s="116"/>
      <c r="AI9" s="116"/>
      <c r="AJ9" s="116"/>
      <c r="AK9" s="116"/>
      <c r="AL9" s="114"/>
      <c r="AM9" s="114"/>
      <c r="AN9" s="114"/>
      <c r="AO9" s="114"/>
      <c r="AP9" s="113"/>
      <c r="AQ9" s="113"/>
      <c r="AR9" s="113"/>
      <c r="AS9" s="113"/>
      <c r="AT9" s="114"/>
      <c r="AU9" s="114"/>
      <c r="AV9" s="114"/>
      <c r="AW9" s="114"/>
      <c r="AX9" s="115"/>
      <c r="AY9" s="115"/>
      <c r="AZ9" s="115"/>
      <c r="BA9" s="115"/>
      <c r="BB9" s="115">
        <v>0</v>
      </c>
      <c r="BC9" s="112">
        <v>0</v>
      </c>
      <c r="BD9" s="112">
        <v>0</v>
      </c>
      <c r="BE9" s="112">
        <v>0</v>
      </c>
    </row>
    <row r="10" spans="2:57" ht="60" customHeight="1">
      <c r="B10" s="131">
        <f t="shared" si="0"/>
        <v>4</v>
      </c>
      <c r="C10" s="119" t="s">
        <v>342</v>
      </c>
      <c r="D10" s="108" t="s">
        <v>340</v>
      </c>
      <c r="E10" s="109" t="s">
        <v>343</v>
      </c>
      <c r="F10" s="110">
        <v>1215808</v>
      </c>
      <c r="G10" s="111">
        <v>9930.8</v>
      </c>
      <c r="H10" s="111">
        <v>25540</v>
      </c>
      <c r="I10" s="125">
        <v>48328</v>
      </c>
      <c r="J10" s="111">
        <f>200000-15000</f>
        <v>185000</v>
      </c>
      <c r="K10" s="111">
        <v>200000</v>
      </c>
      <c r="L10" s="111">
        <v>550342</v>
      </c>
      <c r="M10" s="111">
        <v>0</v>
      </c>
      <c r="N10" s="111">
        <v>0</v>
      </c>
      <c r="O10" s="111">
        <v>0</v>
      </c>
      <c r="P10" s="111">
        <v>0</v>
      </c>
      <c r="Q10" s="111">
        <f>64529-4328+2300</f>
        <v>62501</v>
      </c>
      <c r="R10" s="112">
        <v>26540</v>
      </c>
      <c r="S10" s="112">
        <v>0</v>
      </c>
      <c r="T10" s="112">
        <v>0</v>
      </c>
      <c r="U10" s="120">
        <v>0</v>
      </c>
      <c r="V10" s="113">
        <v>48328</v>
      </c>
      <c r="W10" s="113">
        <v>0</v>
      </c>
      <c r="X10" s="113">
        <v>0</v>
      </c>
      <c r="Y10" s="113">
        <v>0</v>
      </c>
      <c r="Z10" s="114">
        <v>150000</v>
      </c>
      <c r="AA10" s="114">
        <v>0</v>
      </c>
      <c r="AB10" s="114">
        <v>0</v>
      </c>
      <c r="AC10" s="114">
        <v>35000</v>
      </c>
      <c r="AD10" s="115"/>
      <c r="AE10" s="115"/>
      <c r="AF10" s="115"/>
      <c r="AG10" s="115"/>
      <c r="AH10" s="116"/>
      <c r="AI10" s="116"/>
      <c r="AJ10" s="116"/>
      <c r="AK10" s="116"/>
      <c r="AL10" s="114"/>
      <c r="AM10" s="114"/>
      <c r="AN10" s="114"/>
      <c r="AO10" s="114"/>
      <c r="AP10" s="113"/>
      <c r="AQ10" s="113"/>
      <c r="AR10" s="113"/>
      <c r="AS10" s="113"/>
      <c r="AT10" s="114"/>
      <c r="AU10" s="114"/>
      <c r="AV10" s="114"/>
      <c r="AW10" s="114"/>
      <c r="AX10" s="115"/>
      <c r="AY10" s="115"/>
      <c r="AZ10" s="115"/>
      <c r="BA10" s="115"/>
      <c r="BB10" s="115">
        <v>62501</v>
      </c>
      <c r="BC10" s="112">
        <v>0</v>
      </c>
      <c r="BD10" s="112">
        <v>0</v>
      </c>
      <c r="BE10" s="120">
        <v>0</v>
      </c>
    </row>
    <row r="11" spans="2:57" ht="60" customHeight="1">
      <c r="B11" s="136">
        <v>5</v>
      </c>
      <c r="C11" s="119" t="s">
        <v>121</v>
      </c>
      <c r="D11" s="108" t="s">
        <v>340</v>
      </c>
      <c r="E11" s="109" t="s">
        <v>122</v>
      </c>
      <c r="F11" s="110">
        <f>I11+J11-Q11+H11</f>
        <v>305682.49</v>
      </c>
      <c r="G11" s="111"/>
      <c r="H11" s="111">
        <v>7361.49</v>
      </c>
      <c r="I11" s="125">
        <v>298321</v>
      </c>
      <c r="J11" s="111"/>
      <c r="K11" s="111"/>
      <c r="L11" s="111"/>
      <c r="M11" s="111"/>
      <c r="N11" s="111"/>
      <c r="O11" s="111"/>
      <c r="P11" s="111"/>
      <c r="Q11" s="111"/>
      <c r="R11" s="112"/>
      <c r="S11" s="112"/>
      <c r="T11" s="112"/>
      <c r="U11" s="120"/>
      <c r="V11" s="113">
        <v>98321</v>
      </c>
      <c r="W11" s="113"/>
      <c r="X11" s="113"/>
      <c r="Y11" s="113">
        <v>200000</v>
      </c>
      <c r="Z11" s="114">
        <v>0</v>
      </c>
      <c r="AA11" s="114">
        <v>0</v>
      </c>
      <c r="AB11" s="114">
        <v>0</v>
      </c>
      <c r="AC11" s="114">
        <v>0</v>
      </c>
      <c r="AD11" s="115"/>
      <c r="AE11" s="115"/>
      <c r="AF11" s="115"/>
      <c r="AG11" s="115"/>
      <c r="AH11" s="116"/>
      <c r="AI11" s="116"/>
      <c r="AJ11" s="116"/>
      <c r="AK11" s="116"/>
      <c r="AL11" s="114"/>
      <c r="AM11" s="114"/>
      <c r="AN11" s="114"/>
      <c r="AO11" s="114"/>
      <c r="AP11" s="113"/>
      <c r="AQ11" s="113"/>
      <c r="AR11" s="113"/>
      <c r="AS11" s="113"/>
      <c r="AT11" s="114"/>
      <c r="AU11" s="114"/>
      <c r="AV11" s="114"/>
      <c r="AW11" s="114"/>
      <c r="AX11" s="115"/>
      <c r="AY11" s="115"/>
      <c r="AZ11" s="115"/>
      <c r="BA11" s="115"/>
      <c r="BB11" s="115">
        <v>0</v>
      </c>
      <c r="BC11" s="112">
        <v>0</v>
      </c>
      <c r="BD11" s="112">
        <v>0</v>
      </c>
      <c r="BE11" s="120">
        <v>0</v>
      </c>
    </row>
    <row r="12" spans="1:57" s="126" customFormat="1" ht="60" customHeight="1">
      <c r="A12" s="121"/>
      <c r="B12" s="101">
        <v>6</v>
      </c>
      <c r="C12" s="122" t="s">
        <v>344</v>
      </c>
      <c r="D12" s="123" t="s">
        <v>340</v>
      </c>
      <c r="E12" s="118" t="s">
        <v>345</v>
      </c>
      <c r="F12" s="124">
        <f>H12+I12+J12+K12+L12+M12+G12</f>
        <v>1128063.2</v>
      </c>
      <c r="G12" s="125">
        <v>18250.2</v>
      </c>
      <c r="H12" s="125">
        <v>27349</v>
      </c>
      <c r="I12" s="125">
        <v>0</v>
      </c>
      <c r="J12" s="125">
        <v>55000</v>
      </c>
      <c r="K12" s="125">
        <v>200000</v>
      </c>
      <c r="L12" s="125">
        <v>380000</v>
      </c>
      <c r="M12" s="125">
        <v>447464</v>
      </c>
      <c r="N12" s="125">
        <v>0</v>
      </c>
      <c r="O12" s="125">
        <v>0</v>
      </c>
      <c r="P12" s="125">
        <v>0</v>
      </c>
      <c r="Q12" s="125">
        <v>60000</v>
      </c>
      <c r="R12" s="125">
        <v>27349</v>
      </c>
      <c r="S12" s="125">
        <v>0</v>
      </c>
      <c r="T12" s="125">
        <v>0</v>
      </c>
      <c r="U12" s="125">
        <v>0</v>
      </c>
      <c r="V12" s="113">
        <v>0</v>
      </c>
      <c r="W12" s="113">
        <v>0</v>
      </c>
      <c r="X12" s="113">
        <v>0</v>
      </c>
      <c r="Y12" s="113">
        <v>0</v>
      </c>
      <c r="Z12" s="114">
        <v>55000</v>
      </c>
      <c r="AA12" s="114">
        <v>0</v>
      </c>
      <c r="AB12" s="114">
        <v>0</v>
      </c>
      <c r="AC12" s="114">
        <v>0</v>
      </c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  <c r="BB12" s="115">
        <v>60000</v>
      </c>
      <c r="BC12" s="115">
        <v>0</v>
      </c>
      <c r="BD12" s="115">
        <v>0</v>
      </c>
      <c r="BE12" s="115">
        <v>0</v>
      </c>
    </row>
    <row r="13" spans="1:57" ht="60" customHeight="1">
      <c r="A13" s="73"/>
      <c r="B13" s="131">
        <f t="shared" si="0"/>
        <v>7</v>
      </c>
      <c r="C13" s="119" t="s">
        <v>346</v>
      </c>
      <c r="D13" s="108" t="s">
        <v>340</v>
      </c>
      <c r="E13" s="109" t="s">
        <v>123</v>
      </c>
      <c r="F13" s="110">
        <v>269348</v>
      </c>
      <c r="G13" s="111">
        <v>4026</v>
      </c>
      <c r="H13" s="111" t="s">
        <v>124</v>
      </c>
      <c r="I13" s="125">
        <v>25000</v>
      </c>
      <c r="J13" s="111">
        <v>6000</v>
      </c>
      <c r="K13" s="111">
        <v>242300</v>
      </c>
      <c r="L13" s="111"/>
      <c r="M13" s="111"/>
      <c r="N13" s="111"/>
      <c r="O13" s="111"/>
      <c r="P13" s="111"/>
      <c r="Q13" s="111">
        <v>25000</v>
      </c>
      <c r="R13" s="112">
        <v>8000</v>
      </c>
      <c r="S13" s="112">
        <v>0</v>
      </c>
      <c r="T13" s="112">
        <v>0</v>
      </c>
      <c r="U13" s="112">
        <v>0</v>
      </c>
      <c r="V13" s="113">
        <v>25000</v>
      </c>
      <c r="W13" s="113">
        <v>0</v>
      </c>
      <c r="X13" s="113">
        <v>0</v>
      </c>
      <c r="Y13" s="113">
        <v>0</v>
      </c>
      <c r="Z13" s="114">
        <v>6000</v>
      </c>
      <c r="AA13" s="114">
        <v>0</v>
      </c>
      <c r="AB13" s="114">
        <v>0</v>
      </c>
      <c r="AC13" s="114">
        <v>0</v>
      </c>
      <c r="AD13" s="115"/>
      <c r="AE13" s="115"/>
      <c r="AF13" s="115"/>
      <c r="AG13" s="115"/>
      <c r="AH13" s="116"/>
      <c r="AI13" s="116"/>
      <c r="AJ13" s="116"/>
      <c r="AK13" s="116"/>
      <c r="AL13" s="114"/>
      <c r="AM13" s="114"/>
      <c r="AN13" s="114"/>
      <c r="AO13" s="114"/>
      <c r="AP13" s="113"/>
      <c r="AQ13" s="113"/>
      <c r="AR13" s="113"/>
      <c r="AS13" s="113"/>
      <c r="AT13" s="114"/>
      <c r="AU13" s="114"/>
      <c r="AV13" s="114"/>
      <c r="AW13" s="114"/>
      <c r="AX13" s="115"/>
      <c r="AY13" s="115"/>
      <c r="AZ13" s="115"/>
      <c r="BA13" s="115"/>
      <c r="BB13" s="115">
        <v>25000</v>
      </c>
      <c r="BC13" s="112">
        <v>0</v>
      </c>
      <c r="BD13" s="112">
        <v>0</v>
      </c>
      <c r="BE13" s="112">
        <v>0</v>
      </c>
    </row>
    <row r="14" spans="2:57" ht="60" customHeight="1">
      <c r="B14" s="101">
        <f t="shared" si="0"/>
        <v>8</v>
      </c>
      <c r="C14" s="119" t="s">
        <v>347</v>
      </c>
      <c r="D14" s="108" t="s">
        <v>340</v>
      </c>
      <c r="E14" s="109" t="s">
        <v>348</v>
      </c>
      <c r="F14" s="110">
        <v>1800000</v>
      </c>
      <c r="G14" s="111">
        <v>2453</v>
      </c>
      <c r="H14" s="111" t="s">
        <v>124</v>
      </c>
      <c r="I14" s="125">
        <v>20000</v>
      </c>
      <c r="J14" s="125">
        <v>220000</v>
      </c>
      <c r="K14" s="114"/>
      <c r="L14" s="114"/>
      <c r="M14" s="114"/>
      <c r="N14" s="114"/>
      <c r="O14" s="114"/>
      <c r="P14" s="114"/>
      <c r="Q14" s="125">
        <v>180000</v>
      </c>
      <c r="R14" s="112">
        <v>35000</v>
      </c>
      <c r="S14" s="112">
        <v>0</v>
      </c>
      <c r="T14" s="112">
        <v>0</v>
      </c>
      <c r="U14" s="112">
        <v>0</v>
      </c>
      <c r="V14" s="113">
        <v>20000</v>
      </c>
      <c r="W14" s="113">
        <v>0</v>
      </c>
      <c r="X14" s="113">
        <v>0</v>
      </c>
      <c r="Y14" s="113">
        <v>0</v>
      </c>
      <c r="Z14" s="114">
        <v>220000</v>
      </c>
      <c r="AA14" s="114">
        <v>0</v>
      </c>
      <c r="AB14" s="114">
        <v>0</v>
      </c>
      <c r="AC14" s="114">
        <v>0</v>
      </c>
      <c r="AD14" s="115"/>
      <c r="AE14" s="115"/>
      <c r="AF14" s="115"/>
      <c r="AG14" s="115"/>
      <c r="AH14" s="116"/>
      <c r="AI14" s="116"/>
      <c r="AJ14" s="116"/>
      <c r="AK14" s="116"/>
      <c r="AL14" s="114"/>
      <c r="AM14" s="114"/>
      <c r="AN14" s="114"/>
      <c r="AO14" s="114"/>
      <c r="AP14" s="113"/>
      <c r="AQ14" s="113"/>
      <c r="AR14" s="113"/>
      <c r="AS14" s="113"/>
      <c r="AT14" s="114"/>
      <c r="AU14" s="114"/>
      <c r="AV14" s="114"/>
      <c r="AW14" s="114"/>
      <c r="AX14" s="115"/>
      <c r="AY14" s="115"/>
      <c r="AZ14" s="115"/>
      <c r="BA14" s="115"/>
      <c r="BB14" s="115">
        <v>180000</v>
      </c>
      <c r="BC14" s="112">
        <v>0</v>
      </c>
      <c r="BD14" s="112">
        <v>0</v>
      </c>
      <c r="BE14" s="112">
        <v>0</v>
      </c>
    </row>
    <row r="15" spans="2:57" ht="60" customHeight="1">
      <c r="B15" s="101">
        <f t="shared" si="0"/>
        <v>9</v>
      </c>
      <c r="C15" s="119" t="s">
        <v>349</v>
      </c>
      <c r="D15" s="108" t="s">
        <v>340</v>
      </c>
      <c r="E15" s="109" t="s">
        <v>350</v>
      </c>
      <c r="F15" s="110">
        <f>G15+H15+I15+J15+K15+L15+M15+N15+O15+P15</f>
        <v>16160000</v>
      </c>
      <c r="G15" s="111">
        <v>0</v>
      </c>
      <c r="H15" s="111">
        <v>0</v>
      </c>
      <c r="I15" s="125">
        <v>0</v>
      </c>
      <c r="J15" s="111">
        <v>160000</v>
      </c>
      <c r="K15" s="111">
        <v>3900000</v>
      </c>
      <c r="L15" s="111">
        <v>1200000</v>
      </c>
      <c r="M15" s="111">
        <v>5450000</v>
      </c>
      <c r="N15" s="111">
        <v>5450000</v>
      </c>
      <c r="O15" s="111">
        <v>0</v>
      </c>
      <c r="P15" s="111">
        <v>0</v>
      </c>
      <c r="Q15" s="111">
        <v>160000</v>
      </c>
      <c r="R15" s="112">
        <v>0</v>
      </c>
      <c r="S15" s="112">
        <v>0</v>
      </c>
      <c r="T15" s="112">
        <v>0</v>
      </c>
      <c r="U15" s="112">
        <v>0</v>
      </c>
      <c r="V15" s="113">
        <v>0</v>
      </c>
      <c r="W15" s="113">
        <v>0</v>
      </c>
      <c r="X15" s="113">
        <v>0</v>
      </c>
      <c r="Y15" s="113">
        <v>0</v>
      </c>
      <c r="Z15" s="114">
        <v>160000</v>
      </c>
      <c r="AA15" s="114">
        <v>0</v>
      </c>
      <c r="AB15" s="114">
        <v>0</v>
      </c>
      <c r="AC15" s="114">
        <v>0</v>
      </c>
      <c r="AD15" s="115"/>
      <c r="AE15" s="115"/>
      <c r="AF15" s="115"/>
      <c r="AG15" s="115"/>
      <c r="AH15" s="116"/>
      <c r="AI15" s="116"/>
      <c r="AJ15" s="116"/>
      <c r="AK15" s="116"/>
      <c r="AL15" s="114"/>
      <c r="AM15" s="114"/>
      <c r="AN15" s="114"/>
      <c r="AO15" s="114"/>
      <c r="AP15" s="113"/>
      <c r="AQ15" s="113"/>
      <c r="AR15" s="113"/>
      <c r="AS15" s="113"/>
      <c r="AT15" s="114"/>
      <c r="AU15" s="114"/>
      <c r="AV15" s="114"/>
      <c r="AW15" s="114"/>
      <c r="AX15" s="115"/>
      <c r="AY15" s="115"/>
      <c r="AZ15" s="115"/>
      <c r="BA15" s="115"/>
      <c r="BB15" s="115">
        <v>160000</v>
      </c>
      <c r="BC15" s="112">
        <v>0</v>
      </c>
      <c r="BD15" s="112">
        <v>0</v>
      </c>
      <c r="BE15" s="112">
        <v>0</v>
      </c>
    </row>
    <row r="16" spans="2:57" ht="60" customHeight="1">
      <c r="B16" s="131">
        <f t="shared" si="0"/>
        <v>10</v>
      </c>
      <c r="C16" s="119" t="s">
        <v>351</v>
      </c>
      <c r="D16" s="108" t="s">
        <v>340</v>
      </c>
      <c r="E16" s="109" t="s">
        <v>125</v>
      </c>
      <c r="F16" s="110">
        <v>3170000</v>
      </c>
      <c r="G16" s="111">
        <v>0</v>
      </c>
      <c r="H16" s="111">
        <v>0</v>
      </c>
      <c r="I16" s="125">
        <v>0</v>
      </c>
      <c r="J16" s="111">
        <v>0</v>
      </c>
      <c r="K16" s="111"/>
      <c r="L16" s="111"/>
      <c r="M16" s="111"/>
      <c r="N16" s="111"/>
      <c r="O16" s="111"/>
      <c r="P16" s="111"/>
      <c r="Q16" s="111">
        <v>150000</v>
      </c>
      <c r="R16" s="112">
        <v>0</v>
      </c>
      <c r="S16" s="112">
        <v>0</v>
      </c>
      <c r="T16" s="112">
        <v>0</v>
      </c>
      <c r="U16" s="112">
        <v>0</v>
      </c>
      <c r="V16" s="113">
        <v>0</v>
      </c>
      <c r="W16" s="113">
        <v>0</v>
      </c>
      <c r="X16" s="113">
        <v>0</v>
      </c>
      <c r="Y16" s="113">
        <v>0</v>
      </c>
      <c r="Z16" s="114">
        <v>0</v>
      </c>
      <c r="AA16" s="114">
        <v>0</v>
      </c>
      <c r="AB16" s="114">
        <v>0</v>
      </c>
      <c r="AC16" s="114">
        <v>0</v>
      </c>
      <c r="AD16" s="115"/>
      <c r="AE16" s="115"/>
      <c r="AF16" s="115"/>
      <c r="AG16" s="115"/>
      <c r="AH16" s="116"/>
      <c r="AI16" s="116"/>
      <c r="AJ16" s="116"/>
      <c r="AK16" s="116"/>
      <c r="AL16" s="114"/>
      <c r="AM16" s="114"/>
      <c r="AN16" s="114"/>
      <c r="AO16" s="114"/>
      <c r="AP16" s="113"/>
      <c r="AQ16" s="113"/>
      <c r="AR16" s="113"/>
      <c r="AS16" s="113"/>
      <c r="AT16" s="114"/>
      <c r="AU16" s="114"/>
      <c r="AV16" s="114"/>
      <c r="AW16" s="114"/>
      <c r="AX16" s="115"/>
      <c r="AY16" s="115"/>
      <c r="AZ16" s="115"/>
      <c r="BA16" s="115"/>
      <c r="BB16" s="115">
        <v>150000</v>
      </c>
      <c r="BC16" s="112">
        <v>0</v>
      </c>
      <c r="BD16" s="112">
        <v>0</v>
      </c>
      <c r="BE16" s="112">
        <v>0</v>
      </c>
    </row>
    <row r="17" spans="2:57" ht="42.75" customHeight="1">
      <c r="B17" s="100">
        <f t="shared" si="0"/>
        <v>11</v>
      </c>
      <c r="C17" s="127" t="s">
        <v>353</v>
      </c>
      <c r="D17" s="108" t="s">
        <v>340</v>
      </c>
      <c r="E17" s="109" t="s">
        <v>354</v>
      </c>
      <c r="F17" s="110">
        <v>9400000</v>
      </c>
      <c r="G17" s="111"/>
      <c r="H17" s="111">
        <v>238300</v>
      </c>
      <c r="I17" s="125">
        <v>5000</v>
      </c>
      <c r="J17" s="111">
        <f>35850+35000</f>
        <v>70850</v>
      </c>
      <c r="K17" s="111">
        <v>760000</v>
      </c>
      <c r="L17" s="111">
        <v>2280000</v>
      </c>
      <c r="M17" s="111">
        <v>1900000</v>
      </c>
      <c r="N17" s="111">
        <v>1280000</v>
      </c>
      <c r="O17" s="111">
        <v>800000</v>
      </c>
      <c r="P17" s="111">
        <v>640000</v>
      </c>
      <c r="Q17" s="111">
        <v>730000</v>
      </c>
      <c r="R17" s="112">
        <v>54700</v>
      </c>
      <c r="S17" s="112"/>
      <c r="T17" s="112"/>
      <c r="U17" s="112">
        <v>96300</v>
      </c>
      <c r="V17" s="113">
        <v>35000</v>
      </c>
      <c r="W17" s="113">
        <v>0</v>
      </c>
      <c r="X17" s="113">
        <v>0</v>
      </c>
      <c r="Y17" s="113">
        <v>0</v>
      </c>
      <c r="Z17" s="114">
        <v>70850</v>
      </c>
      <c r="AA17" s="114">
        <v>0</v>
      </c>
      <c r="AB17" s="114">
        <v>0</v>
      </c>
      <c r="AC17" s="114">
        <v>0</v>
      </c>
      <c r="AD17" s="115"/>
      <c r="AE17" s="115"/>
      <c r="AF17" s="115"/>
      <c r="AG17" s="115"/>
      <c r="AH17" s="116"/>
      <c r="AI17" s="116"/>
      <c r="AJ17" s="116"/>
      <c r="AK17" s="116"/>
      <c r="AL17" s="114"/>
      <c r="AM17" s="114"/>
      <c r="AN17" s="114"/>
      <c r="AO17" s="114"/>
      <c r="AP17" s="113"/>
      <c r="AQ17" s="113"/>
      <c r="AR17" s="113"/>
      <c r="AS17" s="113"/>
      <c r="AT17" s="114"/>
      <c r="AU17" s="114"/>
      <c r="AV17" s="114"/>
      <c r="AW17" s="114"/>
      <c r="AX17" s="115"/>
      <c r="AY17" s="115"/>
      <c r="AZ17" s="115"/>
      <c r="BA17" s="115"/>
      <c r="BB17" s="115">
        <v>700000</v>
      </c>
      <c r="BC17" s="112">
        <v>0</v>
      </c>
      <c r="BD17" s="112">
        <v>0</v>
      </c>
      <c r="BE17" s="112">
        <v>0</v>
      </c>
    </row>
    <row r="18" spans="2:57" ht="60" customHeight="1">
      <c r="B18" s="131">
        <f t="shared" si="0"/>
        <v>12</v>
      </c>
      <c r="C18" s="25" t="s">
        <v>352</v>
      </c>
      <c r="D18" s="108" t="s">
        <v>340</v>
      </c>
      <c r="E18" s="109" t="s">
        <v>154</v>
      </c>
      <c r="F18" s="110">
        <v>1645000</v>
      </c>
      <c r="G18" s="111"/>
      <c r="H18" s="111">
        <v>0</v>
      </c>
      <c r="I18" s="125">
        <v>0</v>
      </c>
      <c r="J18" s="111">
        <v>65000</v>
      </c>
      <c r="K18" s="111">
        <v>660000</v>
      </c>
      <c r="L18" s="111">
        <v>750000</v>
      </c>
      <c r="M18" s="111">
        <v>90000</v>
      </c>
      <c r="N18" s="111">
        <v>0</v>
      </c>
      <c r="O18" s="111">
        <v>0</v>
      </c>
      <c r="P18" s="111">
        <v>0</v>
      </c>
      <c r="Q18" s="111">
        <v>80000</v>
      </c>
      <c r="R18" s="112">
        <v>0</v>
      </c>
      <c r="S18" s="112">
        <v>0</v>
      </c>
      <c r="T18" s="112">
        <v>0</v>
      </c>
      <c r="U18" s="112">
        <v>0</v>
      </c>
      <c r="V18" s="113">
        <v>0</v>
      </c>
      <c r="W18" s="113">
        <v>0</v>
      </c>
      <c r="X18" s="113">
        <v>0</v>
      </c>
      <c r="Y18" s="113">
        <v>0</v>
      </c>
      <c r="Z18" s="114">
        <v>65000</v>
      </c>
      <c r="AA18" s="114">
        <v>0</v>
      </c>
      <c r="AB18" s="114">
        <v>0</v>
      </c>
      <c r="AC18" s="114">
        <v>0</v>
      </c>
      <c r="AD18" s="115"/>
      <c r="AE18" s="115"/>
      <c r="AF18" s="115"/>
      <c r="AG18" s="115"/>
      <c r="AH18" s="116"/>
      <c r="AI18" s="116"/>
      <c r="AJ18" s="116"/>
      <c r="AK18" s="116"/>
      <c r="AL18" s="114"/>
      <c r="AM18" s="114"/>
      <c r="AN18" s="114"/>
      <c r="AO18" s="114"/>
      <c r="AP18" s="113"/>
      <c r="AQ18" s="113"/>
      <c r="AR18" s="113"/>
      <c r="AS18" s="113"/>
      <c r="AT18" s="114"/>
      <c r="AU18" s="114"/>
      <c r="AV18" s="114"/>
      <c r="AW18" s="114"/>
      <c r="AX18" s="115"/>
      <c r="AY18" s="115"/>
      <c r="AZ18" s="115"/>
      <c r="BA18" s="115"/>
      <c r="BB18" s="115">
        <v>80000</v>
      </c>
      <c r="BC18" s="112">
        <v>0</v>
      </c>
      <c r="BD18" s="112">
        <v>0</v>
      </c>
      <c r="BE18" s="112">
        <v>0</v>
      </c>
    </row>
    <row r="19" spans="2:57" ht="60" customHeight="1">
      <c r="B19" s="100">
        <f t="shared" si="0"/>
        <v>13</v>
      </c>
      <c r="C19" s="127" t="s">
        <v>126</v>
      </c>
      <c r="D19" s="108" t="s">
        <v>340</v>
      </c>
      <c r="E19" s="109" t="s">
        <v>155</v>
      </c>
      <c r="F19" s="110">
        <v>257000</v>
      </c>
      <c r="G19" s="111"/>
      <c r="H19" s="111">
        <v>0</v>
      </c>
      <c r="I19" s="125">
        <v>0</v>
      </c>
      <c r="J19" s="111">
        <v>82000</v>
      </c>
      <c r="K19" s="111"/>
      <c r="L19" s="111"/>
      <c r="M19" s="111"/>
      <c r="N19" s="111"/>
      <c r="O19" s="111"/>
      <c r="P19" s="111"/>
      <c r="Q19" s="111">
        <v>175000</v>
      </c>
      <c r="R19" s="112"/>
      <c r="S19" s="112"/>
      <c r="T19" s="112"/>
      <c r="U19" s="112"/>
      <c r="V19" s="113">
        <v>0</v>
      </c>
      <c r="W19" s="113">
        <v>0</v>
      </c>
      <c r="X19" s="113">
        <v>0</v>
      </c>
      <c r="Y19" s="113">
        <v>0</v>
      </c>
      <c r="Z19" s="114">
        <v>82000</v>
      </c>
      <c r="AA19" s="114">
        <v>0</v>
      </c>
      <c r="AB19" s="114">
        <v>0</v>
      </c>
      <c r="AC19" s="114">
        <v>0</v>
      </c>
      <c r="AD19" s="115"/>
      <c r="AE19" s="115"/>
      <c r="AF19" s="115"/>
      <c r="AG19" s="115"/>
      <c r="AH19" s="116"/>
      <c r="AI19" s="116"/>
      <c r="AJ19" s="116"/>
      <c r="AK19" s="116"/>
      <c r="AL19" s="114"/>
      <c r="AM19" s="114"/>
      <c r="AN19" s="114"/>
      <c r="AO19" s="114"/>
      <c r="AP19" s="113"/>
      <c r="AQ19" s="113"/>
      <c r="AR19" s="113"/>
      <c r="AS19" s="113"/>
      <c r="AT19" s="114"/>
      <c r="AU19" s="114"/>
      <c r="AV19" s="114"/>
      <c r="AW19" s="114"/>
      <c r="AX19" s="115"/>
      <c r="AY19" s="115"/>
      <c r="AZ19" s="115"/>
      <c r="BA19" s="115"/>
      <c r="BB19" s="115">
        <v>175000</v>
      </c>
      <c r="BC19" s="112">
        <v>0</v>
      </c>
      <c r="BD19" s="112">
        <v>0</v>
      </c>
      <c r="BE19" s="112">
        <v>0</v>
      </c>
    </row>
    <row r="20" spans="2:57" ht="60" customHeight="1">
      <c r="B20" s="131">
        <f t="shared" si="0"/>
        <v>14</v>
      </c>
      <c r="C20" s="25" t="s">
        <v>355</v>
      </c>
      <c r="D20" s="108" t="s">
        <v>340</v>
      </c>
      <c r="E20" s="109" t="s">
        <v>127</v>
      </c>
      <c r="F20" s="110">
        <v>1772000</v>
      </c>
      <c r="G20" s="111"/>
      <c r="H20" s="111">
        <v>70000</v>
      </c>
      <c r="I20" s="125">
        <f>90200+146152</f>
        <v>236352</v>
      </c>
      <c r="J20" s="111">
        <f>721000-146152</f>
        <v>574848</v>
      </c>
      <c r="K20" s="111">
        <v>238000</v>
      </c>
      <c r="L20" s="111">
        <v>429000</v>
      </c>
      <c r="M20" s="111">
        <v>0</v>
      </c>
      <c r="N20" s="111">
        <v>0</v>
      </c>
      <c r="O20" s="111">
        <v>0</v>
      </c>
      <c r="P20" s="111">
        <v>0</v>
      </c>
      <c r="Q20" s="111">
        <f>234000-90200</f>
        <v>143800</v>
      </c>
      <c r="R20" s="112">
        <v>0</v>
      </c>
      <c r="S20" s="112">
        <v>0</v>
      </c>
      <c r="T20" s="112">
        <v>0</v>
      </c>
      <c r="U20" s="112">
        <v>0</v>
      </c>
      <c r="V20" s="113">
        <v>166152</v>
      </c>
      <c r="W20" s="113">
        <v>0</v>
      </c>
      <c r="X20" s="113">
        <v>0</v>
      </c>
      <c r="Y20" s="113">
        <v>70200</v>
      </c>
      <c r="Z20" s="114">
        <v>72100</v>
      </c>
      <c r="AA20" s="114">
        <v>0</v>
      </c>
      <c r="AB20" s="114">
        <v>0</v>
      </c>
      <c r="AC20" s="114">
        <v>648900</v>
      </c>
      <c r="AD20" s="115"/>
      <c r="AE20" s="115"/>
      <c r="AF20" s="115"/>
      <c r="AG20" s="115"/>
      <c r="AH20" s="116"/>
      <c r="AI20" s="116"/>
      <c r="AJ20" s="116"/>
      <c r="AK20" s="116"/>
      <c r="AL20" s="114"/>
      <c r="AM20" s="114"/>
      <c r="AN20" s="114"/>
      <c r="AO20" s="114"/>
      <c r="AP20" s="113"/>
      <c r="AQ20" s="113"/>
      <c r="AR20" s="113"/>
      <c r="AS20" s="113"/>
      <c r="AT20" s="114"/>
      <c r="AU20" s="114"/>
      <c r="AV20" s="114"/>
      <c r="AW20" s="114"/>
      <c r="AX20" s="115"/>
      <c r="AY20" s="115"/>
      <c r="AZ20" s="115"/>
      <c r="BA20" s="115"/>
      <c r="BB20" s="115">
        <v>23400</v>
      </c>
      <c r="BC20" s="112">
        <v>0</v>
      </c>
      <c r="BD20" s="112">
        <v>0</v>
      </c>
      <c r="BE20" s="112">
        <f>210600-90200</f>
        <v>120400</v>
      </c>
    </row>
    <row r="21" spans="2:57" ht="60" customHeight="1">
      <c r="B21" s="131">
        <f t="shared" si="0"/>
        <v>15</v>
      </c>
      <c r="C21" s="117" t="s">
        <v>356</v>
      </c>
      <c r="D21" s="108" t="s">
        <v>340</v>
      </c>
      <c r="E21" s="109" t="s">
        <v>357</v>
      </c>
      <c r="F21" s="110">
        <f>G21+H21+I21+J21+K21+L21+M21+N21+O21+P21</f>
        <v>1487138</v>
      </c>
      <c r="G21" s="111">
        <v>1121.91</v>
      </c>
      <c r="H21" s="111">
        <v>15343</v>
      </c>
      <c r="I21" s="125">
        <v>60138</v>
      </c>
      <c r="J21" s="125">
        <v>227000</v>
      </c>
      <c r="K21" s="114"/>
      <c r="L21" s="114"/>
      <c r="M21" s="114"/>
      <c r="N21" s="114"/>
      <c r="O21" s="114"/>
      <c r="P21" s="114">
        <f>1200000-G21-H21</f>
        <v>1183535.09</v>
      </c>
      <c r="Q21" s="125">
        <v>49682</v>
      </c>
      <c r="R21" s="112">
        <v>15343</v>
      </c>
      <c r="S21" s="112">
        <v>0</v>
      </c>
      <c r="T21" s="112">
        <v>0</v>
      </c>
      <c r="U21" s="112">
        <v>0</v>
      </c>
      <c r="V21" s="113">
        <v>186138</v>
      </c>
      <c r="W21" s="113">
        <v>0</v>
      </c>
      <c r="X21" s="113">
        <v>0</v>
      </c>
      <c r="Y21" s="113">
        <v>0</v>
      </c>
      <c r="Z21" s="114">
        <v>227000</v>
      </c>
      <c r="AA21" s="114">
        <v>0</v>
      </c>
      <c r="AB21" s="114">
        <v>0</v>
      </c>
      <c r="AC21" s="114">
        <v>0</v>
      </c>
      <c r="AD21" s="115"/>
      <c r="AE21" s="115"/>
      <c r="AF21" s="115"/>
      <c r="AG21" s="115"/>
      <c r="AH21" s="116"/>
      <c r="AI21" s="116"/>
      <c r="AJ21" s="116"/>
      <c r="AK21" s="116"/>
      <c r="AL21" s="114"/>
      <c r="AM21" s="114"/>
      <c r="AN21" s="114"/>
      <c r="AO21" s="114"/>
      <c r="AP21" s="113"/>
      <c r="AQ21" s="113"/>
      <c r="AR21" s="113"/>
      <c r="AS21" s="113"/>
      <c r="AT21" s="114"/>
      <c r="AU21" s="114"/>
      <c r="AV21" s="114"/>
      <c r="AW21" s="114"/>
      <c r="AX21" s="115"/>
      <c r="AY21" s="115"/>
      <c r="AZ21" s="115"/>
      <c r="BA21" s="115"/>
      <c r="BB21" s="115">
        <v>49682</v>
      </c>
      <c r="BC21" s="112">
        <v>0</v>
      </c>
      <c r="BD21" s="112">
        <v>0</v>
      </c>
      <c r="BE21" s="112">
        <v>0</v>
      </c>
    </row>
    <row r="22" spans="2:57" ht="12.75">
      <c r="B22" s="128"/>
      <c r="C22" s="313"/>
      <c r="D22" s="129"/>
      <c r="E22" s="130"/>
      <c r="F22" s="129">
        <f>SUM(F7:F21)</f>
        <v>53768624.33</v>
      </c>
      <c r="G22" s="129">
        <f aca="true" t="shared" si="1" ref="G22:BE22">SUM(G7:G21)</f>
        <v>230163.01</v>
      </c>
      <c r="H22" s="129">
        <f t="shared" si="1"/>
        <v>867691.92</v>
      </c>
      <c r="I22" s="314">
        <f t="shared" si="1"/>
        <v>12118544.11</v>
      </c>
      <c r="J22" s="129">
        <f t="shared" si="1"/>
        <v>3700698</v>
      </c>
      <c r="K22" s="129">
        <f t="shared" si="1"/>
        <v>6200300</v>
      </c>
      <c r="L22" s="129">
        <f t="shared" si="1"/>
        <v>5589342</v>
      </c>
      <c r="M22" s="129">
        <f t="shared" si="1"/>
        <v>7887464</v>
      </c>
      <c r="N22" s="129">
        <f t="shared" si="1"/>
        <v>6730000</v>
      </c>
      <c r="O22" s="129">
        <f t="shared" si="1"/>
        <v>800000</v>
      </c>
      <c r="P22" s="129">
        <f t="shared" si="1"/>
        <v>1823535.09</v>
      </c>
      <c r="Q22" s="129">
        <f t="shared" si="1"/>
        <v>2815983</v>
      </c>
      <c r="R22" s="129">
        <f t="shared" si="1"/>
        <v>393390.65</v>
      </c>
      <c r="S22" s="129">
        <f t="shared" si="1"/>
        <v>5302781.22</v>
      </c>
      <c r="T22" s="129">
        <f t="shared" si="1"/>
        <v>1600000</v>
      </c>
      <c r="U22" s="129">
        <f t="shared" si="1"/>
        <v>1003337.5</v>
      </c>
      <c r="V22" s="129">
        <f t="shared" si="1"/>
        <v>1592665.5</v>
      </c>
      <c r="W22" s="129">
        <f t="shared" si="1"/>
        <v>6947527.2</v>
      </c>
      <c r="X22" s="129">
        <f t="shared" si="1"/>
        <v>2537814.44</v>
      </c>
      <c r="Y22" s="129">
        <f t="shared" si="1"/>
        <v>1196536.96</v>
      </c>
      <c r="Z22" s="129">
        <f t="shared" si="1"/>
        <v>2162950</v>
      </c>
      <c r="AA22" s="129">
        <f t="shared" si="1"/>
        <v>0</v>
      </c>
      <c r="AB22" s="129">
        <f t="shared" si="1"/>
        <v>0</v>
      </c>
      <c r="AC22" s="129">
        <f t="shared" si="1"/>
        <v>1683900</v>
      </c>
      <c r="AD22" s="129">
        <f t="shared" si="1"/>
        <v>0</v>
      </c>
      <c r="AE22" s="129">
        <f t="shared" si="1"/>
        <v>0</v>
      </c>
      <c r="AF22" s="129">
        <f t="shared" si="1"/>
        <v>0</v>
      </c>
      <c r="AG22" s="129">
        <f t="shared" si="1"/>
        <v>0</v>
      </c>
      <c r="AH22" s="129">
        <f t="shared" si="1"/>
        <v>0</v>
      </c>
      <c r="AI22" s="129">
        <f t="shared" si="1"/>
        <v>0</v>
      </c>
      <c r="AJ22" s="129">
        <f t="shared" si="1"/>
        <v>0</v>
      </c>
      <c r="AK22" s="129">
        <f t="shared" si="1"/>
        <v>0</v>
      </c>
      <c r="AL22" s="129">
        <f t="shared" si="1"/>
        <v>0</v>
      </c>
      <c r="AM22" s="129">
        <f t="shared" si="1"/>
        <v>0</v>
      </c>
      <c r="AN22" s="129">
        <f t="shared" si="1"/>
        <v>0</v>
      </c>
      <c r="AO22" s="129">
        <f t="shared" si="1"/>
        <v>0</v>
      </c>
      <c r="AP22" s="129">
        <f t="shared" si="1"/>
        <v>0</v>
      </c>
      <c r="AQ22" s="129">
        <f t="shared" si="1"/>
        <v>0</v>
      </c>
      <c r="AR22" s="129">
        <f t="shared" si="1"/>
        <v>0</v>
      </c>
      <c r="AS22" s="129">
        <f t="shared" si="1"/>
        <v>0</v>
      </c>
      <c r="AT22" s="129">
        <f t="shared" si="1"/>
        <v>0</v>
      </c>
      <c r="AU22" s="129">
        <f t="shared" si="1"/>
        <v>0</v>
      </c>
      <c r="AV22" s="129">
        <f t="shared" si="1"/>
        <v>0</v>
      </c>
      <c r="AW22" s="129">
        <f t="shared" si="1"/>
        <v>0</v>
      </c>
      <c r="AX22" s="129">
        <f t="shared" si="1"/>
        <v>0</v>
      </c>
      <c r="AY22" s="129">
        <f t="shared" si="1"/>
        <v>0</v>
      </c>
      <c r="AZ22" s="129">
        <f t="shared" si="1"/>
        <v>0</v>
      </c>
      <c r="BA22" s="129">
        <f t="shared" si="1"/>
        <v>0</v>
      </c>
      <c r="BB22" s="129">
        <f t="shared" si="1"/>
        <v>2265583</v>
      </c>
      <c r="BC22" s="129">
        <f t="shared" si="1"/>
        <v>0</v>
      </c>
      <c r="BD22" s="129">
        <f t="shared" si="1"/>
        <v>0</v>
      </c>
      <c r="BE22" s="129">
        <f t="shared" si="1"/>
        <v>520400</v>
      </c>
    </row>
    <row r="25" spans="3:6" ht="34.5" customHeight="1">
      <c r="C25" s="355" t="s">
        <v>128</v>
      </c>
      <c r="D25" s="355"/>
      <c r="E25" s="355"/>
      <c r="F25" s="355"/>
    </row>
    <row r="26" spans="3:9" ht="12.75">
      <c r="C26" s="67" t="s">
        <v>129</v>
      </c>
      <c r="D26" s="315"/>
      <c r="E26" s="315"/>
      <c r="F26" s="315"/>
      <c r="G26" s="70">
        <v>4581.1</v>
      </c>
      <c r="I26" s="316">
        <f>G26+G27+G33+G35</f>
        <v>197487.22</v>
      </c>
    </row>
    <row r="27" spans="3:8" ht="12.75">
      <c r="C27" s="67" t="s">
        <v>130</v>
      </c>
      <c r="F27" s="70">
        <v>194312.56</v>
      </c>
      <c r="G27" s="70">
        <v>189800</v>
      </c>
      <c r="H27" s="70"/>
    </row>
    <row r="28" spans="3:7" ht="12.75">
      <c r="C28" s="67" t="s">
        <v>131</v>
      </c>
      <c r="F28" s="70">
        <v>3660</v>
      </c>
      <c r="G28" s="70">
        <v>3660</v>
      </c>
    </row>
    <row r="29" spans="3:7" ht="12.75">
      <c r="C29" s="67" t="s">
        <v>132</v>
      </c>
      <c r="F29" s="70">
        <v>58438</v>
      </c>
      <c r="G29" s="70">
        <v>58438</v>
      </c>
    </row>
    <row r="30" spans="3:7" ht="12.75">
      <c r="C30" s="67" t="s">
        <v>133</v>
      </c>
      <c r="F30" s="70">
        <v>11329730.46</v>
      </c>
      <c r="G30" s="70">
        <v>11329730.46</v>
      </c>
    </row>
    <row r="31" spans="3:7" ht="12.75">
      <c r="C31" s="67" t="s">
        <v>134</v>
      </c>
      <c r="F31" s="70">
        <v>15250</v>
      </c>
      <c r="G31" s="70">
        <v>15250</v>
      </c>
    </row>
    <row r="32" spans="3:9" ht="12.75">
      <c r="C32" s="67" t="s">
        <v>135</v>
      </c>
      <c r="F32" s="70">
        <v>229360</v>
      </c>
      <c r="G32" s="70">
        <v>229360</v>
      </c>
      <c r="I32" s="316">
        <f>G34+G28</f>
        <v>12688</v>
      </c>
    </row>
    <row r="33" spans="3:10" ht="12.75">
      <c r="C33" s="67" t="s">
        <v>136</v>
      </c>
      <c r="F33" s="70">
        <v>3050</v>
      </c>
      <c r="G33" s="70">
        <v>3050</v>
      </c>
      <c r="I33" s="316">
        <f>G26+G27+G33+G35</f>
        <v>197487.22</v>
      </c>
      <c r="J33" s="70">
        <f>I33+G34+G28</f>
        <v>210175.22</v>
      </c>
    </row>
    <row r="34" spans="3:9" ht="12.75">
      <c r="C34" s="67" t="s">
        <v>137</v>
      </c>
      <c r="F34" s="70">
        <v>9028</v>
      </c>
      <c r="G34" s="70">
        <v>9028</v>
      </c>
      <c r="I34" s="316">
        <v>-197418.68</v>
      </c>
    </row>
    <row r="35" spans="3:9" ht="12.75">
      <c r="C35" s="67" t="s">
        <v>138</v>
      </c>
      <c r="F35" s="70">
        <v>56.12</v>
      </c>
      <c r="G35" s="70">
        <v>56.12</v>
      </c>
      <c r="I35" s="316">
        <f>SUM(I33:I34)</f>
        <v>68.54000000000815</v>
      </c>
    </row>
    <row r="36" spans="3:7" ht="12.75">
      <c r="C36" s="67" t="s">
        <v>139</v>
      </c>
      <c r="F36" s="70">
        <v>104</v>
      </c>
      <c r="G36" s="70">
        <v>104</v>
      </c>
    </row>
    <row r="37" spans="6:9" s="132" customFormat="1" ht="30.75" customHeight="1">
      <c r="F37" s="317">
        <f>SUM(F26:F36)</f>
        <v>11842989.14</v>
      </c>
      <c r="G37" s="317">
        <f>SUM(G26:G36)</f>
        <v>11843057.68</v>
      </c>
      <c r="H37" s="318">
        <f>F37-G37</f>
        <v>-68.53999999910593</v>
      </c>
      <c r="I37" s="319"/>
    </row>
    <row r="39" spans="3:6" ht="34.5" customHeight="1">
      <c r="C39" s="67" t="s">
        <v>140</v>
      </c>
      <c r="D39" s="70">
        <f>G7+R7+V7</f>
        <v>1244563.25</v>
      </c>
      <c r="F39" s="70">
        <f>D39*100/G37</f>
        <v>10.508800038200945</v>
      </c>
    </row>
    <row r="40" spans="3:6" ht="34.5" customHeight="1">
      <c r="C40" s="67" t="s">
        <v>141</v>
      </c>
      <c r="D40" s="70">
        <f>S7+W7</f>
        <v>12250308.42</v>
      </c>
      <c r="F40" s="70">
        <f>D40*100/G37</f>
        <v>103.43872968454545</v>
      </c>
    </row>
    <row r="41" spans="3:6" ht="34.5" customHeight="1">
      <c r="C41" s="67" t="s">
        <v>142</v>
      </c>
      <c r="D41" s="70">
        <f>U7+Y7</f>
        <v>1633374.46</v>
      </c>
      <c r="F41" s="70">
        <f>D41*100/G37</f>
        <v>13.791830658381121</v>
      </c>
    </row>
    <row r="42" spans="3:6" ht="34.5" customHeight="1">
      <c r="C42" s="67" t="s">
        <v>143</v>
      </c>
      <c r="D42" s="70">
        <v>2600000</v>
      </c>
      <c r="F42" s="70">
        <f>D42*100/G37</f>
        <v>21.953789893219536</v>
      </c>
    </row>
    <row r="43" spans="4:6" ht="34.5" customHeight="1">
      <c r="D43" s="70">
        <f>SUM(D39:D42)</f>
        <v>17728246.13</v>
      </c>
      <c r="F43" s="70">
        <f>SUM(F39:F42)</f>
        <v>149.69315027434703</v>
      </c>
    </row>
  </sheetData>
  <mergeCells count="41">
    <mergeCell ref="AB1:AG1"/>
    <mergeCell ref="BD1:BE2"/>
    <mergeCell ref="B3:B6"/>
    <mergeCell ref="C3:C6"/>
    <mergeCell ref="D3:D6"/>
    <mergeCell ref="E3:E6"/>
    <mergeCell ref="F3:Q3"/>
    <mergeCell ref="R3:AC3"/>
    <mergeCell ref="F4:F6"/>
    <mergeCell ref="R4:U4"/>
    <mergeCell ref="Z4:AC4"/>
    <mergeCell ref="AD4:AG4"/>
    <mergeCell ref="AH4:AK4"/>
    <mergeCell ref="AL4:AO4"/>
    <mergeCell ref="AP4:AS4"/>
    <mergeCell ref="AT4:AW4"/>
    <mergeCell ref="AX4:BA4"/>
    <mergeCell ref="BB4:BE4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V5:V6"/>
    <mergeCell ref="W5:W6"/>
    <mergeCell ref="X5:X6"/>
    <mergeCell ref="BE5:BE6"/>
    <mergeCell ref="C25:F25"/>
    <mergeCell ref="AC5:AC6"/>
    <mergeCell ref="BB5:BB6"/>
    <mergeCell ref="BC5:BC6"/>
    <mergeCell ref="BD5:BD6"/>
    <mergeCell ref="Y5:Y6"/>
    <mergeCell ref="Z5:Z6"/>
    <mergeCell ref="AA5:AA6"/>
    <mergeCell ref="AB5:AB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Kaźmierz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Małgorzata Jaworska</dc:creator>
  <cp:keywords/>
  <dc:description/>
  <cp:lastModifiedBy>Iwona Krata</cp:lastModifiedBy>
  <dcterms:created xsi:type="dcterms:W3CDTF">2004-12-20T12:27:50Z</dcterms:created>
  <dcterms:modified xsi:type="dcterms:W3CDTF">2007-01-10T10:01:39Z</dcterms:modified>
  <cp:category/>
  <cp:version/>
  <cp:contentType/>
  <cp:contentStatus/>
</cp:coreProperties>
</file>