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Zał.nr 1" sheetId="1" r:id="rId1"/>
    <sheet name="Zał.nr 2" sheetId="2" r:id="rId2"/>
    <sheet name="Zał.nr 3" sheetId="3" r:id="rId3"/>
    <sheet name="Zał.nr 4" sheetId="4" r:id="rId4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<sst xmlns="http://schemas.openxmlformats.org/spreadsheetml/2006/main" count="790" uniqueCount="382">
  <si>
    <t>2007-2011</t>
  </si>
  <si>
    <t>2007-2009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</si>
  <si>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</si>
  <si>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</si>
  <si>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</si>
  <si>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</si>
  <si>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</si>
  <si>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</si>
  <si>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</si>
  <si>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</si>
  <si>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</si>
  <si>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</si>
  <si>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</si>
  <si>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</si>
  <si>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</si>
  <si>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</si>
  <si>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</si>
  <si>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</si>
  <si>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</si>
  <si>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</si>
  <si>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</si>
  <si>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</si>
  <si>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</si>
  <si>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</si>
  <si>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</si>
  <si>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</si>
  <si>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</si>
  <si>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</si>
  <si>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</si>
  <si>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</si>
  <si>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</si>
  <si>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</si>
  <si>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</si>
  <si>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</si>
  <si>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</si>
  <si>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</si>
  <si>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</si>
  <si>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</si>
  <si>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</si>
  <si>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</si>
  <si>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</si>
  <si>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</si>
  <si>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</si>
  <si>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</si>
  <si>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</si>
  <si>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</si>
  <si>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</si>
  <si>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</si>
  <si>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</si>
  <si>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</si>
  <si>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</si>
  <si>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</si>
  <si>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</si>
  <si>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</si>
  <si>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</si>
  <si>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</si>
  <si>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</si>
  <si>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</si>
  <si>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</si>
  <si>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</si>
  <si>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</si>
  <si>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</si>
  <si>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</si>
  <si>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</si>
  <si>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</si>
  <si>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</si>
  <si>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</si>
  <si>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</si>
  <si>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</si>
  <si>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</si>
  <si>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</si>
  <si>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</si>
  <si>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</si>
  <si>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</si>
  <si>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</si>
  <si>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</si>
  <si>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</si>
  <si>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</si>
  <si>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</si>
  <si>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</si>
  <si>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</si>
  <si>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</si>
  <si>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</si>
  <si>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</si>
  <si>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</si>
  <si>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</si>
  <si>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</si>
  <si>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</si>
  <si>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</si>
  <si>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</si>
  <si>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</si>
  <si>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</si>
  <si>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</si>
  <si>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</si>
  <si>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</si>
  <si>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</si>
  <si>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</si>
  <si>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</si>
  <si>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</si>
  <si>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</si>
  <si>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</si>
  <si>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</si>
  <si>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</si>
  <si>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</si>
  <si>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</si>
  <si>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</si>
  <si>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</si>
  <si>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</si>
  <si>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</si>
  <si>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</si>
  <si>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</si>
  <si>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</si>
  <si>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</si>
  <si>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</si>
  <si>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</si>
  <si>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</si>
  <si>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</si>
  <si>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</si>
  <si>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</si>
  <si>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</si>
  <si>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</si>
  <si>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</si>
  <si>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</si>
  <si>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</si>
  <si>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</si>
  <si>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</si>
  <si>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</si>
  <si>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</si>
  <si>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</si>
  <si>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</si>
  <si>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</si>
  <si>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</si>
  <si>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</si>
  <si>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</si>
  <si>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</si>
  <si>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</si>
  <si>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</si>
  <si>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</si>
  <si>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</si>
  <si>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</si>
  <si>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</si>
  <si>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</si>
  <si>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</si>
  <si>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</si>
  <si>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</si>
  <si>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</si>
  <si>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</si>
  <si>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</si>
  <si>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</si>
  <si>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</si>
  <si>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</si>
  <si>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</si>
  <si>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</si>
  <si>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</si>
  <si>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</si>
  <si>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</si>
  <si>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</si>
  <si>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</si>
  <si>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</si>
  <si>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</si>
  <si>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</si>
  <si>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</si>
  <si>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</si>
  <si>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</si>
  <si>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</si>
  <si>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</si>
  <si>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</si>
  <si>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</si>
  <si>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</si>
  <si>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</si>
  <si>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</si>
  <si>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</si>
  <si>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</si>
  <si>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</si>
  <si>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</si>
  <si>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</si>
  <si>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</si>
  <si>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</si>
  <si>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</si>
  <si>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</si>
  <si>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</si>
  <si>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</si>
  <si>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</si>
  <si>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</si>
  <si>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</si>
  <si>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</si>
  <si>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</si>
  <si>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</si>
  <si>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</si>
  <si>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</si>
  <si>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</si>
  <si>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</si>
  <si>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</si>
  <si>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</si>
  <si>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</si>
  <si>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</si>
  <si>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</si>
  <si>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</si>
  <si>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</si>
  <si>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</si>
  <si>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</si>
  <si>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</si>
  <si>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</si>
  <si>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</si>
  <si>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</si>
  <si>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</si>
  <si>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</si>
  <si>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wydatków na wieloletnie programy inwestycyjne</t>
  </si>
  <si>
    <t>Lp.</t>
  </si>
  <si>
    <t>Nazwa i cel programu</t>
  </si>
  <si>
    <t>2004-2009</t>
  </si>
  <si>
    <t>Sieć wodociągowa w Kopaninie</t>
  </si>
  <si>
    <t>2006-2008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</si>
  <si>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</si>
  <si>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</si>
  <si>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</si>
  <si>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</si>
  <si>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</si>
  <si>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</si>
  <si>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</si>
  <si>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</si>
  <si>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</si>
  <si>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</si>
  <si>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</si>
  <si>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</si>
  <si>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</si>
  <si>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</si>
  <si>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</si>
  <si>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</si>
  <si>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</si>
  <si>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</si>
  <si>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</si>
  <si>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</si>
  <si>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</si>
  <si>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</si>
  <si>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</si>
  <si>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</si>
  <si>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</si>
  <si>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</si>
  <si>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</si>
  <si>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</si>
  <si>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</si>
  <si>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</si>
  <si>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</si>
  <si>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</si>
  <si>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</si>
  <si>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Pomoc finansowa dla Powiatu Szamotulskiego na budowę dróg i chodników leżących na terenie Gminy Kaźmierz</t>
  </si>
  <si>
    <t>Budowa drogi dojazdowej do gruntów rolnych Gaj Wielki - Jankowice</t>
  </si>
  <si>
    <t>Budowa chodnika wraz z kanalizacją deszczową w ul.Reja w Kaźmierzu  (zmiana nazwy)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</si>
  <si>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</si>
  <si>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</si>
  <si>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</si>
  <si>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</si>
  <si>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</si>
  <si>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</si>
  <si>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</si>
  <si>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</si>
  <si>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</si>
  <si>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</si>
  <si>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</si>
  <si>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Rozbudowa budynku administracyjnego Urzędu Gminy w Kaźmierzu</t>
  </si>
  <si>
    <t>Przebudowa drogi gminnej w Gorszewicach</t>
  </si>
  <si>
    <t>2009-2010</t>
  </si>
  <si>
    <t>2008-2009</t>
  </si>
  <si>
    <t>Należności z tytułu dochodów związanych z realizacją zadań z zakresu wypłaty zaliczek alimentacyjnych.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</si>
  <si>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</si>
  <si>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</si>
  <si>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</si>
  <si>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</si>
  <si>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</si>
  <si>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</si>
  <si>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</si>
  <si>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Okres realizacji programu</t>
  </si>
  <si>
    <t>Wysokośc wydatków w okresie realizacji</t>
  </si>
  <si>
    <t>Źródła finansowania</t>
  </si>
  <si>
    <t>Ogółem</t>
  </si>
  <si>
    <t>Koszty poniesione w latach poprz.</t>
  </si>
  <si>
    <t>Koszty do poniesienia</t>
  </si>
  <si>
    <t>środki własne</t>
  </si>
  <si>
    <t>środki bezzwrotne z UE</t>
  </si>
  <si>
    <t>kredyt</t>
  </si>
  <si>
    <t>inne żródła</t>
  </si>
  <si>
    <t>1.</t>
  </si>
  <si>
    <t xml:space="preserve">Budowa SUW w m. Gaj Wielki </t>
  </si>
  <si>
    <t>2.</t>
  </si>
  <si>
    <t xml:space="preserve">Rozbudowa sieci wodociagowej na terenie Kaźmierza: </t>
  </si>
  <si>
    <t>a)</t>
  </si>
  <si>
    <t>Sieć wodociągowa Kaźmierz, rej. ul. Polna - Reja</t>
  </si>
  <si>
    <t>b)</t>
  </si>
  <si>
    <t>Sieć wodociągowa Kaźmierz, rej. ul. Szkolnej</t>
  </si>
  <si>
    <t>c)</t>
  </si>
  <si>
    <t>Sieć wodociągowa w m. Kaźmierz rej.ul. Konopnickiej-Dolnej</t>
  </si>
  <si>
    <t>2006-2010</t>
  </si>
  <si>
    <t>d)</t>
  </si>
  <si>
    <t>Sieć wodociągowa Kaźmierz ul. Poznańska w kierunku do m. Brzezno</t>
  </si>
  <si>
    <t>3.</t>
  </si>
  <si>
    <t>Sieć wodociągowa Radzyny osiedle rej. ul. Krańcowej I, II, III</t>
  </si>
  <si>
    <t>4.</t>
  </si>
  <si>
    <t>5.</t>
  </si>
  <si>
    <t>Sieć wodociągowa Bytyń-Tartak</t>
  </si>
  <si>
    <t>6.</t>
  </si>
  <si>
    <t>Sieć wodociągowa Radzyny-Chrusty</t>
  </si>
  <si>
    <t>7.</t>
  </si>
  <si>
    <t>Budowa świetlicy wiejskiej w m. Kiączyn</t>
  </si>
  <si>
    <t>8.</t>
  </si>
  <si>
    <t>Rozbudowa oczyszczalni ścieków w Kiaczynie wraz z siecią kanalizacji sanitarnej (tzw. układ Kaźmierz - Kiączyn)</t>
  </si>
  <si>
    <t>9.</t>
  </si>
  <si>
    <t>Remont i przebudowa płyty Rynku w Kaźmierzu</t>
  </si>
  <si>
    <t>10.</t>
  </si>
  <si>
    <t>Budowa punktu widokowego w Radzynach ze ścieżką rowerową i infrastrukturą</t>
  </si>
  <si>
    <t>11.</t>
  </si>
  <si>
    <t>Budowa drogi dojazdowej do gruntów rolnych Gaj Wielki - Jankowice.</t>
  </si>
  <si>
    <t>12.</t>
  </si>
  <si>
    <t>Budowa drogi dojazdowej do gruntów rolnych Kopanina.</t>
  </si>
  <si>
    <t>13.</t>
  </si>
  <si>
    <t>Budowa drogi dojazdowej do gruntów rolnych Witkowice - Gorszewice.</t>
  </si>
  <si>
    <t>14.</t>
  </si>
  <si>
    <t>Przebudowa ul Okrężnej w Kaźmierzu</t>
  </si>
  <si>
    <t>15.</t>
  </si>
  <si>
    <t>16.</t>
  </si>
  <si>
    <t>Budowa chodnika wraz z kanalizacją deszczową w ul. Reja w Kaźmierzu</t>
  </si>
  <si>
    <t>17.</t>
  </si>
  <si>
    <t>Oświetlenie dróg osiedlowych na terenie gminy Kaźmierz: m. Pólko</t>
  </si>
  <si>
    <t>18.</t>
  </si>
  <si>
    <t>Oświetlenie uliczne w m. Komorowe</t>
  </si>
  <si>
    <t>19.</t>
  </si>
  <si>
    <t>Oświetlenie dróg osiedlowych w Kaźmierzu, rej. Konopnickiej - Dolnej</t>
  </si>
  <si>
    <t>20.</t>
  </si>
  <si>
    <t>Oświetlenie dróg osiedlowych w Kaźmierzu, rej. Szamotulska - Cisowa</t>
  </si>
  <si>
    <t>2010-2011</t>
  </si>
  <si>
    <t>21.</t>
  </si>
  <si>
    <t>22.</t>
  </si>
  <si>
    <t xml:space="preserve">Budowa centrum rekreacyjno - sportowego w rejonie ul. Leśnej w Kaźmierzu </t>
  </si>
  <si>
    <t>2008-2011</t>
  </si>
  <si>
    <t>23.</t>
  </si>
  <si>
    <t xml:space="preserve">Budowa boiska ze sztuczną nawierzchnią przy szkole podstawowej w Kaźmierzu </t>
  </si>
  <si>
    <t>24.</t>
  </si>
  <si>
    <t>25.</t>
  </si>
  <si>
    <t>Rekompensaty utraconych dochodów w podatkach i opłatach lokalnych</t>
  </si>
  <si>
    <t>Budowa sieci gazowej (bez przyłączy) od m.Pólko przez m.Piersko do m.Bytyń</t>
  </si>
  <si>
    <t>Przebudowa dojazdudla autobusu szkolnego w m.Piersko</t>
  </si>
  <si>
    <t>Budowa Pomnika Powstańców Wielkopolskich w Kaźmierzu</t>
  </si>
  <si>
    <t>Monitoring SP w Kaźmierzu</t>
  </si>
  <si>
    <t>Monitoring wizyjny w Gimnazjum w Kaźmierzu</t>
  </si>
  <si>
    <t>Kosiarka MTD GUDBROD GLX wraz z rozrzutnikiem nawozu</t>
  </si>
  <si>
    <t>Zwiększenie dochodów z tytułu podatku od spadków i darowizn.</t>
  </si>
  <si>
    <t>Odsetki za nieterminowe regulowanie należności podatkowych</t>
  </si>
  <si>
    <t>Zwiększenie dochodów z tytułu wydanych zezwoleń na sprzedaż napojów alkoholowych.</t>
  </si>
  <si>
    <t>Zwiększenie dochodów z tytułu udziału Gminy w podatku dochodowym od osób prawnych.</t>
  </si>
  <si>
    <t>Zwiększenie subwencji (pismo Ministra Finansów znak ST5/4822/8g/BKU/08 z dnia 09.07.2008 )</t>
  </si>
  <si>
    <t>Zmniejszenie dotacji celowej na zasiłki i pomoc w naturze (pismo Wojewody Wielkopolskiego, znak FB.I-4.3011-285/08 z dnia 07.07.2008 r.)</t>
  </si>
  <si>
    <t>Zwiększenie dotacji celowej na dofinansowanie realizacji programu wieloletniego "Pomoc państwa w zakresie dożywiania". (pismo Wojewody Wielkopolskiego, znak FB.I-3.3011-330/08 z dnia 23.07.2008 r.)</t>
  </si>
  <si>
    <t>Wpływ z tytułu  pomocy finansowej udzielanej między jednostkami samorządu terytorialnego na dofinansowanie własnych zadań bieżących</t>
  </si>
  <si>
    <t>Zwiększenie środków na zadanie pn."Przebudowa ul.Okrężnej w Kaźmierzu"</t>
  </si>
  <si>
    <r>
      <t xml:space="preserve">Rezerwę przeznaczono na:                                                                                             * zakup autobusu do przewozu niepełnosprawnych uczniów zamieszkujących teren Gminy </t>
    </r>
    <r>
      <rPr>
        <b/>
        <sz val="8"/>
        <rFont val="Times New Roman"/>
        <family val="1"/>
      </rPr>
      <t xml:space="preserve">62.833,00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* na zadanie inwestycyjne pn."Przebudowa ul.Okrężnej w Kaźmierzu" </t>
    </r>
    <r>
      <rPr>
        <b/>
        <sz val="8"/>
        <rFont val="Times New Roman"/>
        <family val="1"/>
      </rPr>
      <t>5.785,00</t>
    </r>
  </si>
  <si>
    <t>Zmniejszenie środków na zadania remontowe w szkołach podstawowych.</t>
  </si>
  <si>
    <t>Środki na  zakup autobusu do przewozu niepełnosprawnych uczniów zamieszkujących teren Gminy</t>
  </si>
  <si>
    <t>Środki na zakup urządzeń monitorujących Rynek w Kaźmierzu.</t>
  </si>
  <si>
    <t xml:space="preserve">Zmniejszenie środków na zasiłki i pomoc w naturze </t>
  </si>
  <si>
    <t xml:space="preserve">Środki na dofinansowanie realizacji programu wieloletniego "Pomoc państwa w zakresie dożywiania". </t>
  </si>
  <si>
    <t>Zwiększenie środków na remont sali gimnastycznej w Szkole Podstawowej w Kaźmierzu zgodnie z kosztorysem inwestorskim.</t>
  </si>
  <si>
    <t>Beczkowóz asenizacyjny.</t>
  </si>
  <si>
    <t>Autobus do przewozu niepełnosprawnych uczniów zamieszkujących teren Gminy</t>
  </si>
  <si>
    <t>Urządzenia monitorujące Rynek w Kaźmierzu</t>
  </si>
  <si>
    <r>
      <t xml:space="preserve">1. </t>
    </r>
    <r>
      <rPr>
        <b/>
        <sz val="6"/>
        <rFont val="Times New Roman"/>
        <family val="1"/>
      </rPr>
      <t>"Sieć wodociągowa Kaźmierz rej. ul. Szkolnej"</t>
    </r>
    <r>
      <rPr>
        <sz val="6"/>
        <rFont val="Times New Roman"/>
        <family val="1"/>
      </rPr>
      <t xml:space="preserve"> </t>
    </r>
  </si>
  <si>
    <t>Planowany koszt ogólny opiewający na kwotę 1 128 063,20 uległ zmianie w wyniku przeszacowania wartości inwestycji.</t>
  </si>
  <si>
    <r>
      <t xml:space="preserve">2. </t>
    </r>
    <r>
      <rPr>
        <b/>
        <sz val="6"/>
        <rFont val="Times New Roman"/>
        <family val="1"/>
      </rPr>
      <t>"Sieć wodociągowa Radzyny osiedle rej. ul. Krańcowej I, II, III"</t>
    </r>
  </si>
  <si>
    <t>Planowany koszt ogólny opiewający na kwotę 269 348,00 uległ zmianie w wyniku przeszacowania wartości inwestycji.</t>
  </si>
  <si>
    <r>
      <t xml:space="preserve">3. </t>
    </r>
    <r>
      <rPr>
        <b/>
        <sz val="6"/>
        <rFont val="Times New Roman"/>
        <family val="1"/>
      </rPr>
      <t>"Sieć kanalizacji sanitarnej w m. Kaźmierz rej. ul. Konopnickiej-Dolnej"</t>
    </r>
  </si>
  <si>
    <t>Z uwagi na umieszczenie tej inwestycji w projekcie "Rozbudowa oczyszczalni ścieków w Kiączynie wraz z siecią kanalizacji sanitarnej (tzw. układ Kaźmierz - Kiączyn) zostaje ona usunięta z planu wieloletniego.</t>
  </si>
  <si>
    <r>
      <t xml:space="preserve">4. </t>
    </r>
    <r>
      <rPr>
        <b/>
        <sz val="6"/>
        <rFont val="Times New Roman"/>
        <family val="1"/>
      </rPr>
      <t>"Budowa dróg dojazdowych do gruntów rolnych"</t>
    </r>
  </si>
  <si>
    <t>Powyższa pozycja została rozbita na poszczególne zadania związane z budową dróg dojazdowych do gruntów rolnych.</t>
  </si>
  <si>
    <r>
      <t xml:space="preserve">5. </t>
    </r>
    <r>
      <rPr>
        <b/>
        <sz val="6"/>
        <rFont val="Times New Roman"/>
        <family val="1"/>
      </rPr>
      <t>"Oświetlenie dróg osiedlowych na terenie gminy Kaźmierz"</t>
    </r>
  </si>
  <si>
    <t>Powyższa pozycja została rozbita na poszczególne zadania związane z budową oświetlenia drogowego.</t>
  </si>
  <si>
    <r>
      <t xml:space="preserve">6. </t>
    </r>
    <r>
      <rPr>
        <b/>
        <sz val="6"/>
        <rFont val="Times New Roman"/>
        <family val="1"/>
      </rPr>
      <t>"Przebudowa drogi gminnej w Gorszewicach"</t>
    </r>
  </si>
  <si>
    <t>Kwoty z wierszy "inne źródła" zostają przeniesione do wierszy "kredyt" z uwagi na brak możliwości pozyskania środków z innych źródeł</t>
  </si>
  <si>
    <r>
      <t xml:space="preserve">7. </t>
    </r>
    <r>
      <rPr>
        <b/>
        <sz val="6"/>
        <rFont val="Times New Roman"/>
        <family val="1"/>
      </rPr>
      <t>"Budowa boiska ze sztuczną nawierzchnia przy Szkole Podstawowej w Kaźmierzu"</t>
    </r>
  </si>
  <si>
    <t>Nowo wprowadzona inwestycja.</t>
  </si>
  <si>
    <t>Zał.Nr 1 do Uchwały Nr XXVI/144/08 Rady Gminy Kaźmierz z dn.25.07.2008 r.</t>
  </si>
  <si>
    <t>Zał.Nr 2 do Uchwały Nr XXVI/144/08 Rady Gminy Kaźmierz z dn.25.07.2008 r.</t>
  </si>
  <si>
    <t>Zał.Nr 3 do Uchwały Nr XXVI/144/08 Rady Gminy Kaźmierz z dn.25.07.2008 r.</t>
  </si>
  <si>
    <t>Zał.Nr 4 do Uchwały Nr XXVI/144/08 Rady Gminy Kaźmierz z dn. 25.07.2008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</si>
</sst>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2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right" vertical="center" wrapText="1"/>
    </xf>
    <xf numFmtId="0" fontId="25" fillId="7" borderId="1" xfId="0" applyNumberFormat="1" applyFont="1" applyFill="1" applyBorder="1" applyAlignment="1">
      <alignment horizontal="center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4" fontId="25" fillId="7" borderId="1" xfId="0" applyNumberFormat="1" applyFont="1" applyFill="1" applyBorder="1" applyAlignment="1">
      <alignment horizontal="right" vertical="center" wrapText="1"/>
    </xf>
    <xf numFmtId="4" fontId="26" fillId="7" borderId="14" xfId="0" applyNumberFormat="1" applyFont="1" applyFill="1" applyBorder="1" applyAlignment="1">
      <alignment horizontal="right" vertical="center" wrapText="1"/>
    </xf>
    <xf numFmtId="4" fontId="25" fillId="7" borderId="2" xfId="0" applyNumberFormat="1" applyFont="1" applyFill="1" applyBorder="1" applyAlignment="1">
      <alignment horizontal="right" vertical="center" wrapText="1"/>
    </xf>
    <xf numFmtId="4" fontId="25" fillId="7" borderId="14" xfId="0" applyNumberFormat="1" applyFont="1" applyFill="1" applyBorder="1" applyAlignment="1">
      <alignment horizontal="right" vertical="center" wrapText="1"/>
    </xf>
    <xf numFmtId="4" fontId="25" fillId="7" borderId="13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" fontId="25" fillId="0" borderId="13" xfId="0" applyNumberFormat="1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2" fontId="25" fillId="0" borderId="5" xfId="0" applyNumberFormat="1" applyFont="1" applyFill="1" applyBorder="1" applyAlignment="1">
      <alignment horizontal="left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right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2" fontId="25" fillId="0" borderId="14" xfId="0" applyNumberFormat="1" applyFont="1" applyFill="1" applyBorder="1" applyAlignment="1">
      <alignment horizontal="right" vertical="center" wrapText="1"/>
    </xf>
    <xf numFmtId="2" fontId="26" fillId="4" borderId="17" xfId="0" applyNumberFormat="1" applyFont="1" applyFill="1" applyBorder="1" applyAlignment="1">
      <alignment horizontal="center" vertical="center" wrapText="1"/>
    </xf>
    <xf numFmtId="2" fontId="26" fillId="4" borderId="18" xfId="0" applyNumberFormat="1" applyFont="1" applyFill="1" applyBorder="1" applyAlignment="1">
      <alignment horizontal="center" vertical="center" wrapText="1"/>
    </xf>
    <xf numFmtId="0" fontId="26" fillId="4" borderId="18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right" vertical="center"/>
    </xf>
    <xf numFmtId="2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0" fontId="2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21" fillId="0" borderId="6" xfId="0" applyNumberFormat="1" applyFont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4" fontId="15" fillId="0" borderId="6" xfId="0" applyNumberFormat="1" applyFont="1" applyBorder="1" applyAlignment="1">
      <alignment horizontal="left" vertical="center" wrapText="1"/>
    </xf>
    <xf numFmtId="2" fontId="25" fillId="0" borderId="21" xfId="0" applyNumberFormat="1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3" xfId="0" applyNumberFormat="1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horizontal="right"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4" fontId="26" fillId="0" borderId="3" xfId="0" applyNumberFormat="1" applyFont="1" applyFill="1" applyBorder="1" applyAlignment="1">
      <alignment vertical="center" wrapText="1"/>
    </xf>
    <xf numFmtId="4" fontId="25" fillId="0" borderId="3" xfId="0" applyNumberFormat="1" applyFont="1" applyFill="1" applyBorder="1" applyAlignment="1">
      <alignment vertical="center" wrapText="1"/>
    </xf>
    <xf numFmtId="4" fontId="25" fillId="0" borderId="25" xfId="0" applyNumberFormat="1" applyFont="1" applyFill="1" applyBorder="1" applyAlignment="1">
      <alignment vertical="center" wrapText="1"/>
    </xf>
    <xf numFmtId="2" fontId="25" fillId="0" borderId="23" xfId="0" applyNumberFormat="1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4"/>
  <sheetViews>
    <sheetView zoomScale="150" zoomScaleNormal="150" workbookViewId="0" topLeftCell="A102">
      <selection activeCell="A1" sqref="A1:N125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14.57421875" style="3" customWidth="1"/>
    <col min="6" max="6" width="11.8515625" style="150" customWidth="1"/>
    <col min="7" max="12" width="13.421875" style="150" hidden="1" customWidth="1"/>
    <col min="13" max="13" width="13.8515625" style="169" customWidth="1"/>
    <col min="14" max="14" width="52.140625" style="193" customWidth="1"/>
    <col min="15" max="16384" width="9.140625" style="22" customWidth="1"/>
  </cols>
  <sheetData>
    <row r="1" spans="1:14" ht="21">
      <c r="A1" s="20" t="s">
        <v>213</v>
      </c>
      <c r="B1" s="21"/>
      <c r="C1" s="21"/>
      <c r="E1" s="1"/>
      <c r="F1" s="149"/>
      <c r="G1" s="149"/>
      <c r="H1" s="149"/>
      <c r="I1" s="149"/>
      <c r="J1" s="149"/>
      <c r="K1" s="149"/>
      <c r="L1" s="149"/>
      <c r="M1" s="2"/>
      <c r="N1" s="192" t="s">
        <v>378</v>
      </c>
    </row>
    <row r="2" spans="1:13" ht="13.5" thickBot="1">
      <c r="A2" s="126"/>
      <c r="B2" s="21"/>
      <c r="C2" s="21"/>
      <c r="M2" s="2"/>
    </row>
    <row r="3" spans="1:14" s="197" customFormat="1" ht="38.25">
      <c r="A3" s="194" t="s">
        <v>21</v>
      </c>
      <c r="B3" s="194" t="s">
        <v>22</v>
      </c>
      <c r="C3" s="194" t="s">
        <v>23</v>
      </c>
      <c r="D3" s="194" t="s">
        <v>24</v>
      </c>
      <c r="E3" s="194" t="s">
        <v>214</v>
      </c>
      <c r="F3" s="195" t="s">
        <v>25</v>
      </c>
      <c r="G3" s="195"/>
      <c r="H3" s="195"/>
      <c r="I3" s="195"/>
      <c r="J3" s="195"/>
      <c r="K3" s="195"/>
      <c r="L3" s="195"/>
      <c r="M3" s="196" t="s">
        <v>215</v>
      </c>
      <c r="N3" s="194" t="s">
        <v>26</v>
      </c>
    </row>
    <row r="4" spans="1:14" s="5" customFormat="1" ht="16.5" customHeight="1">
      <c r="A4" s="127"/>
      <c r="B4" s="198"/>
      <c r="C4" s="198"/>
      <c r="D4" s="198"/>
      <c r="E4" s="198"/>
      <c r="F4" s="151"/>
      <c r="G4" s="151"/>
      <c r="H4" s="151"/>
      <c r="I4" s="151"/>
      <c r="J4" s="151"/>
      <c r="K4" s="151"/>
      <c r="L4" s="151"/>
      <c r="M4" s="199"/>
      <c r="N4" s="200"/>
    </row>
    <row r="5" spans="1:14" s="2" customFormat="1" ht="16.5" customHeight="1" hidden="1">
      <c r="A5" s="201" t="s">
        <v>43</v>
      </c>
      <c r="B5" s="202"/>
      <c r="C5" s="202"/>
      <c r="D5" s="203" t="s">
        <v>44</v>
      </c>
      <c r="E5" s="204">
        <f>E6</f>
        <v>252216</v>
      </c>
      <c r="F5" s="205">
        <f>F6</f>
        <v>0</v>
      </c>
      <c r="G5" s="205">
        <f aca="true" t="shared" si="0" ref="G5:L5">G6</f>
        <v>0</v>
      </c>
      <c r="H5" s="205">
        <f t="shared" si="0"/>
        <v>0</v>
      </c>
      <c r="I5" s="205">
        <f t="shared" si="0"/>
        <v>0</v>
      </c>
      <c r="J5" s="205">
        <f t="shared" si="0"/>
        <v>0</v>
      </c>
      <c r="K5" s="205">
        <f t="shared" si="0"/>
        <v>0</v>
      </c>
      <c r="L5" s="205">
        <f t="shared" si="0"/>
        <v>0</v>
      </c>
      <c r="M5" s="204">
        <f>M6</f>
        <v>252216</v>
      </c>
      <c r="N5" s="206"/>
    </row>
    <row r="6" spans="1:14" s="2" customFormat="1" ht="15" customHeight="1" hidden="1">
      <c r="A6" s="207"/>
      <c r="B6" s="208" t="s">
        <v>51</v>
      </c>
      <c r="C6" s="8"/>
      <c r="D6" s="9" t="s">
        <v>40</v>
      </c>
      <c r="E6" s="209">
        <f>SUM(E7:E8)</f>
        <v>252216</v>
      </c>
      <c r="F6" s="210">
        <f>SUM(F7:F8)</f>
        <v>0</v>
      </c>
      <c r="G6" s="210">
        <f aca="true" t="shared" si="1" ref="G6:L6">SUM(G7:G8)</f>
        <v>0</v>
      </c>
      <c r="H6" s="210">
        <f t="shared" si="1"/>
        <v>0</v>
      </c>
      <c r="I6" s="210">
        <f t="shared" si="1"/>
        <v>0</v>
      </c>
      <c r="J6" s="210">
        <f t="shared" si="1"/>
        <v>0</v>
      </c>
      <c r="K6" s="210">
        <f t="shared" si="1"/>
        <v>0</v>
      </c>
      <c r="L6" s="210">
        <f t="shared" si="1"/>
        <v>0</v>
      </c>
      <c r="M6" s="160">
        <f>M7+M8</f>
        <v>252216</v>
      </c>
      <c r="N6" s="211"/>
    </row>
    <row r="7" spans="1:14" s="2" customFormat="1" ht="76.5" hidden="1">
      <c r="A7" s="207"/>
      <c r="B7" s="10"/>
      <c r="C7" s="11" t="s">
        <v>105</v>
      </c>
      <c r="D7" s="12" t="s">
        <v>106</v>
      </c>
      <c r="E7" s="212">
        <v>4000</v>
      </c>
      <c r="F7" s="187"/>
      <c r="G7" s="187"/>
      <c r="H7" s="187"/>
      <c r="I7" s="187"/>
      <c r="J7" s="187"/>
      <c r="K7" s="187"/>
      <c r="L7" s="187"/>
      <c r="M7" s="154">
        <f>E7+F7+G7+H7+I7+J7+K7+L7</f>
        <v>4000</v>
      </c>
      <c r="N7" s="213"/>
    </row>
    <row r="8" spans="1:14" s="2" customFormat="1" ht="51" hidden="1">
      <c r="A8" s="207"/>
      <c r="B8" s="10"/>
      <c r="C8" s="10">
        <v>2010</v>
      </c>
      <c r="D8" s="12" t="s">
        <v>32</v>
      </c>
      <c r="E8" s="212">
        <v>248216</v>
      </c>
      <c r="F8" s="187"/>
      <c r="G8" s="187"/>
      <c r="H8" s="187"/>
      <c r="I8" s="187"/>
      <c r="J8" s="187"/>
      <c r="K8" s="187"/>
      <c r="L8" s="187"/>
      <c r="M8" s="154">
        <f>E8+F8+G8+H8+I8+J8+K8+L8</f>
        <v>248216</v>
      </c>
      <c r="N8" s="221"/>
    </row>
    <row r="9" spans="1:14" s="4" customFormat="1" ht="16.5" customHeight="1" hidden="1">
      <c r="A9" s="214">
        <v>600</v>
      </c>
      <c r="B9" s="214"/>
      <c r="C9" s="214"/>
      <c r="D9" s="215" t="s">
        <v>53</v>
      </c>
      <c r="E9" s="108">
        <f aca="true" t="shared" si="2" ref="E9:L10">E10</f>
        <v>0</v>
      </c>
      <c r="F9" s="156">
        <f t="shared" si="2"/>
        <v>0</v>
      </c>
      <c r="G9" s="156">
        <f t="shared" si="2"/>
        <v>0</v>
      </c>
      <c r="H9" s="156">
        <f t="shared" si="2"/>
        <v>0</v>
      </c>
      <c r="I9" s="156">
        <f t="shared" si="2"/>
        <v>0</v>
      </c>
      <c r="J9" s="156">
        <f t="shared" si="2"/>
        <v>0</v>
      </c>
      <c r="K9" s="156">
        <f t="shared" si="2"/>
        <v>0</v>
      </c>
      <c r="L9" s="156">
        <f t="shared" si="2"/>
        <v>0</v>
      </c>
      <c r="M9" s="108">
        <f>M10+M12</f>
        <v>110000</v>
      </c>
      <c r="N9" s="216"/>
    </row>
    <row r="10" spans="1:14" s="4" customFormat="1" ht="18" customHeight="1" hidden="1">
      <c r="A10" s="15"/>
      <c r="B10" s="15">
        <v>60014</v>
      </c>
      <c r="C10" s="15"/>
      <c r="D10" s="18" t="s">
        <v>54</v>
      </c>
      <c r="E10" s="122">
        <f>E11</f>
        <v>0</v>
      </c>
      <c r="F10" s="121">
        <f t="shared" si="2"/>
        <v>0</v>
      </c>
      <c r="G10" s="121">
        <f t="shared" si="2"/>
        <v>0</v>
      </c>
      <c r="H10" s="121">
        <f t="shared" si="2"/>
        <v>0</v>
      </c>
      <c r="I10" s="121">
        <f t="shared" si="2"/>
        <v>0</v>
      </c>
      <c r="J10" s="121">
        <f t="shared" si="2"/>
        <v>0</v>
      </c>
      <c r="K10" s="121">
        <f t="shared" si="2"/>
        <v>0</v>
      </c>
      <c r="L10" s="121">
        <f t="shared" si="2"/>
        <v>0</v>
      </c>
      <c r="M10" s="158">
        <f>M11</f>
        <v>0</v>
      </c>
      <c r="N10" s="217"/>
    </row>
    <row r="11" spans="1:14" s="4" customFormat="1" ht="55.5" customHeight="1" hidden="1">
      <c r="A11" s="15"/>
      <c r="B11" s="15"/>
      <c r="C11" s="28">
        <v>6620</v>
      </c>
      <c r="D11" s="29" t="s">
        <v>216</v>
      </c>
      <c r="E11" s="114"/>
      <c r="F11" s="153"/>
      <c r="G11" s="153"/>
      <c r="H11" s="153"/>
      <c r="I11" s="153"/>
      <c r="J11" s="153"/>
      <c r="K11" s="153"/>
      <c r="L11" s="153"/>
      <c r="M11" s="154">
        <f>E11+F11+G11+H11+I11+J11+K11</f>
        <v>0</v>
      </c>
      <c r="N11" s="218"/>
    </row>
    <row r="12" spans="1:14" s="4" customFormat="1" ht="18" customHeight="1" hidden="1">
      <c r="A12" s="15"/>
      <c r="B12" s="15">
        <v>60016</v>
      </c>
      <c r="C12" s="15"/>
      <c r="D12" s="18" t="s">
        <v>57</v>
      </c>
      <c r="E12" s="122">
        <f>E14</f>
        <v>0</v>
      </c>
      <c r="F12" s="121">
        <f>F14</f>
        <v>0</v>
      </c>
      <c r="G12" s="121">
        <f aca="true" t="shared" si="3" ref="G12:L12">G14</f>
        <v>0</v>
      </c>
      <c r="H12" s="121">
        <f t="shared" si="3"/>
        <v>0</v>
      </c>
      <c r="I12" s="121">
        <f t="shared" si="3"/>
        <v>0</v>
      </c>
      <c r="J12" s="121">
        <f t="shared" si="3"/>
        <v>0</v>
      </c>
      <c r="K12" s="121">
        <f t="shared" si="3"/>
        <v>0</v>
      </c>
      <c r="L12" s="121">
        <f t="shared" si="3"/>
        <v>0</v>
      </c>
      <c r="M12" s="158">
        <f>M14+M13</f>
        <v>110000</v>
      </c>
      <c r="N12" s="217"/>
    </row>
    <row r="13" spans="1:14" s="4" customFormat="1" ht="63.75" hidden="1">
      <c r="A13" s="15"/>
      <c r="B13" s="15"/>
      <c r="C13" s="28">
        <v>6260</v>
      </c>
      <c r="D13" s="29" t="s">
        <v>217</v>
      </c>
      <c r="E13" s="114">
        <v>110000</v>
      </c>
      <c r="F13" s="153"/>
      <c r="G13" s="153"/>
      <c r="H13" s="153"/>
      <c r="I13" s="153"/>
      <c r="J13" s="153"/>
      <c r="K13" s="153"/>
      <c r="L13" s="153"/>
      <c r="M13" s="154">
        <f>E13+F13+G13+H13+I13+J13+K13+L13</f>
        <v>110000</v>
      </c>
      <c r="N13" s="218"/>
    </row>
    <row r="14" spans="1:14" s="4" customFormat="1" ht="61.5" customHeight="1" hidden="1">
      <c r="A14" s="15"/>
      <c r="B14" s="15"/>
      <c r="C14" s="28">
        <v>6300</v>
      </c>
      <c r="D14" s="29" t="s">
        <v>189</v>
      </c>
      <c r="E14" s="114"/>
      <c r="F14" s="153"/>
      <c r="G14" s="153"/>
      <c r="H14" s="153"/>
      <c r="I14" s="153"/>
      <c r="J14" s="153"/>
      <c r="K14" s="153"/>
      <c r="L14" s="153"/>
      <c r="M14" s="154">
        <f>E14+F14+G14+H14+I14+J14+K14</f>
        <v>0</v>
      </c>
      <c r="N14" s="218"/>
    </row>
    <row r="15" spans="1:14" s="4" customFormat="1" ht="17.25" customHeight="1" hidden="1">
      <c r="A15" s="6">
        <v>700</v>
      </c>
      <c r="B15" s="6"/>
      <c r="C15" s="6"/>
      <c r="D15" s="7" t="s">
        <v>27</v>
      </c>
      <c r="E15" s="108">
        <f aca="true" t="shared" si="4" ref="E15:M15">E16</f>
        <v>1036827</v>
      </c>
      <c r="F15" s="156">
        <f t="shared" si="4"/>
        <v>0</v>
      </c>
      <c r="G15" s="156">
        <f t="shared" si="4"/>
        <v>0</v>
      </c>
      <c r="H15" s="156">
        <f t="shared" si="4"/>
        <v>0</v>
      </c>
      <c r="I15" s="156">
        <f t="shared" si="4"/>
        <v>0</v>
      </c>
      <c r="J15" s="156">
        <f t="shared" si="4"/>
        <v>0</v>
      </c>
      <c r="K15" s="156">
        <f t="shared" si="4"/>
        <v>0</v>
      </c>
      <c r="L15" s="156">
        <f t="shared" si="4"/>
        <v>0</v>
      </c>
      <c r="M15" s="108">
        <f t="shared" si="4"/>
        <v>1036827</v>
      </c>
      <c r="N15" s="216"/>
    </row>
    <row r="16" spans="1:14" s="4" customFormat="1" ht="15.75" customHeight="1" hidden="1">
      <c r="A16" s="8"/>
      <c r="B16" s="8">
        <v>70005</v>
      </c>
      <c r="C16" s="8"/>
      <c r="D16" s="9" t="s">
        <v>28</v>
      </c>
      <c r="E16" s="109">
        <f>SUM(E17:E21)</f>
        <v>1036827</v>
      </c>
      <c r="F16" s="157">
        <f>SUM(F17:F21)</f>
        <v>0</v>
      </c>
      <c r="G16" s="157">
        <f aca="true" t="shared" si="5" ref="G16:L16">SUM(G17:G21)</f>
        <v>0</v>
      </c>
      <c r="H16" s="157">
        <f t="shared" si="5"/>
        <v>0</v>
      </c>
      <c r="I16" s="157">
        <f t="shared" si="5"/>
        <v>0</v>
      </c>
      <c r="J16" s="157">
        <f t="shared" si="5"/>
        <v>0</v>
      </c>
      <c r="K16" s="157">
        <f t="shared" si="5"/>
        <v>0</v>
      </c>
      <c r="L16" s="157">
        <f t="shared" si="5"/>
        <v>0</v>
      </c>
      <c r="M16" s="158">
        <f>SUM(M17:M21)</f>
        <v>1036827</v>
      </c>
      <c r="N16" s="219"/>
    </row>
    <row r="17" spans="1:14" s="4" customFormat="1" ht="30" customHeight="1" hidden="1">
      <c r="A17" s="8"/>
      <c r="B17" s="10"/>
      <c r="C17" s="11" t="s">
        <v>107</v>
      </c>
      <c r="D17" s="12" t="s">
        <v>108</v>
      </c>
      <c r="E17" s="114">
        <f>17146+25216</f>
        <v>42362</v>
      </c>
      <c r="F17" s="153"/>
      <c r="G17" s="153"/>
      <c r="H17" s="153"/>
      <c r="I17" s="153"/>
      <c r="J17" s="153"/>
      <c r="K17" s="153"/>
      <c r="L17" s="153"/>
      <c r="M17" s="154">
        <f>E17+F17+G17+H17+I17+J17+K17+L17</f>
        <v>42362</v>
      </c>
      <c r="N17" s="218"/>
    </row>
    <row r="18" spans="1:14" s="4" customFormat="1" ht="80.25" customHeight="1" hidden="1">
      <c r="A18" s="8"/>
      <c r="B18" s="10"/>
      <c r="C18" s="11" t="s">
        <v>105</v>
      </c>
      <c r="D18" s="12" t="s">
        <v>106</v>
      </c>
      <c r="E18" s="114">
        <f>300+40000+21185+2600+7920</f>
        <v>72005</v>
      </c>
      <c r="F18" s="153"/>
      <c r="G18" s="153"/>
      <c r="H18" s="153"/>
      <c r="I18" s="153"/>
      <c r="J18" s="153"/>
      <c r="K18" s="153"/>
      <c r="L18" s="153"/>
      <c r="M18" s="154">
        <f>E18+F18+G18+H18+I18+J18+K18+L18</f>
        <v>72005</v>
      </c>
      <c r="N18" s="218"/>
    </row>
    <row r="19" spans="1:14" s="4" customFormat="1" ht="42" customHeight="1" hidden="1">
      <c r="A19" s="8"/>
      <c r="B19" s="10"/>
      <c r="C19" s="11" t="s">
        <v>109</v>
      </c>
      <c r="D19" s="12" t="s">
        <v>110</v>
      </c>
      <c r="E19" s="114">
        <f>12500+200000+100000+600000</f>
        <v>912500</v>
      </c>
      <c r="F19" s="153"/>
      <c r="G19" s="153"/>
      <c r="H19" s="153"/>
      <c r="I19" s="153"/>
      <c r="J19" s="153"/>
      <c r="K19" s="153"/>
      <c r="L19" s="153"/>
      <c r="M19" s="154">
        <f>E19+F19+G19+H19+I19+J19+K19+L19</f>
        <v>912500</v>
      </c>
      <c r="N19" s="218"/>
    </row>
    <row r="20" spans="1:14" s="4" customFormat="1" ht="26.25" customHeight="1" hidden="1">
      <c r="A20" s="8"/>
      <c r="B20" s="10"/>
      <c r="C20" s="11" t="s">
        <v>111</v>
      </c>
      <c r="D20" s="12" t="s">
        <v>112</v>
      </c>
      <c r="E20" s="114">
        <v>4560</v>
      </c>
      <c r="F20" s="153"/>
      <c r="G20" s="153"/>
      <c r="H20" s="153"/>
      <c r="I20" s="153"/>
      <c r="J20" s="153"/>
      <c r="K20" s="153"/>
      <c r="L20" s="153"/>
      <c r="M20" s="154">
        <f>E20+F20+G20+H20+I20+J20+K20+L20</f>
        <v>4560</v>
      </c>
      <c r="N20" s="218"/>
    </row>
    <row r="21" spans="1:14" s="4" customFormat="1" ht="12.75" hidden="1">
      <c r="A21" s="8"/>
      <c r="B21" s="10"/>
      <c r="C21" s="11" t="s">
        <v>29</v>
      </c>
      <c r="D21" s="12" t="s">
        <v>30</v>
      </c>
      <c r="E21" s="114">
        <v>5400</v>
      </c>
      <c r="F21" s="153"/>
      <c r="G21" s="153"/>
      <c r="H21" s="153"/>
      <c r="I21" s="153"/>
      <c r="J21" s="153"/>
      <c r="K21" s="153"/>
      <c r="L21" s="153"/>
      <c r="M21" s="154">
        <f>E21+F21+G21+H21+I21+J21+K21+L21</f>
        <v>5400</v>
      </c>
      <c r="N21" s="218"/>
    </row>
    <row r="22" spans="1:14" s="4" customFormat="1" ht="12.75" hidden="1">
      <c r="A22" s="6">
        <v>750</v>
      </c>
      <c r="B22" s="6"/>
      <c r="C22" s="6"/>
      <c r="D22" s="7" t="s">
        <v>31</v>
      </c>
      <c r="E22" s="108">
        <f>E23+E26</f>
        <v>63230</v>
      </c>
      <c r="F22" s="156">
        <f>F23+F26</f>
        <v>0</v>
      </c>
      <c r="G22" s="156">
        <f aca="true" t="shared" si="6" ref="G22:L22">G23+G26</f>
        <v>0</v>
      </c>
      <c r="H22" s="156">
        <f t="shared" si="6"/>
        <v>0</v>
      </c>
      <c r="I22" s="156">
        <f t="shared" si="6"/>
        <v>0</v>
      </c>
      <c r="J22" s="156">
        <f t="shared" si="6"/>
        <v>0</v>
      </c>
      <c r="K22" s="156">
        <f t="shared" si="6"/>
        <v>0</v>
      </c>
      <c r="L22" s="156">
        <f t="shared" si="6"/>
        <v>0</v>
      </c>
      <c r="M22" s="108">
        <f>M23+M26</f>
        <v>63230</v>
      </c>
      <c r="N22" s="216"/>
    </row>
    <row r="23" spans="1:14" s="4" customFormat="1" ht="16.5" customHeight="1" hidden="1">
      <c r="A23" s="8"/>
      <c r="B23" s="8">
        <v>75011</v>
      </c>
      <c r="C23" s="8"/>
      <c r="D23" s="9" t="s">
        <v>153</v>
      </c>
      <c r="E23" s="122">
        <f>SUM(E24:E25)</f>
        <v>57900</v>
      </c>
      <c r="F23" s="121">
        <f>SUM(F24:F25)</f>
        <v>0</v>
      </c>
      <c r="G23" s="121">
        <f aca="true" t="shared" si="7" ref="G23:L23">SUM(G24:G25)</f>
        <v>0</v>
      </c>
      <c r="H23" s="121">
        <f t="shared" si="7"/>
        <v>0</v>
      </c>
      <c r="I23" s="121">
        <f t="shared" si="7"/>
        <v>0</v>
      </c>
      <c r="J23" s="121">
        <f t="shared" si="7"/>
        <v>0</v>
      </c>
      <c r="K23" s="121">
        <f t="shared" si="7"/>
        <v>0</v>
      </c>
      <c r="L23" s="121">
        <f t="shared" si="7"/>
        <v>0</v>
      </c>
      <c r="M23" s="158">
        <f>SUM(M24:M25)</f>
        <v>57900</v>
      </c>
      <c r="N23" s="217"/>
    </row>
    <row r="24" spans="1:14" s="4" customFormat="1" ht="53.25" customHeight="1" hidden="1">
      <c r="A24" s="8"/>
      <c r="B24" s="10"/>
      <c r="C24" s="10">
        <v>2010</v>
      </c>
      <c r="D24" s="12" t="s">
        <v>32</v>
      </c>
      <c r="E24" s="114">
        <v>57000</v>
      </c>
      <c r="F24" s="153"/>
      <c r="G24" s="153"/>
      <c r="H24" s="153"/>
      <c r="I24" s="153"/>
      <c r="J24" s="153"/>
      <c r="K24" s="153"/>
      <c r="L24" s="153"/>
      <c r="M24" s="154">
        <f>E24+F24+G24+H24+I24+J24+K24+L24</f>
        <v>57000</v>
      </c>
      <c r="N24" s="218"/>
    </row>
    <row r="25" spans="1:14" s="4" customFormat="1" ht="53.25" customHeight="1" hidden="1">
      <c r="A25" s="8"/>
      <c r="B25" s="10"/>
      <c r="C25" s="10">
        <v>2360</v>
      </c>
      <c r="D25" s="12" t="s">
        <v>170</v>
      </c>
      <c r="E25" s="114">
        <v>900</v>
      </c>
      <c r="F25" s="153"/>
      <c r="G25" s="153"/>
      <c r="H25" s="153"/>
      <c r="I25" s="153"/>
      <c r="J25" s="153"/>
      <c r="K25" s="153"/>
      <c r="L25" s="153"/>
      <c r="M25" s="154">
        <f>E25+F25+G25+H25+I25+J25+K25+L25</f>
        <v>900</v>
      </c>
      <c r="N25" s="218"/>
    </row>
    <row r="26" spans="1:14" s="4" customFormat="1" ht="16.5" customHeight="1" hidden="1">
      <c r="A26" s="8"/>
      <c r="B26" s="8">
        <v>75023</v>
      </c>
      <c r="C26" s="8"/>
      <c r="D26" s="9" t="s">
        <v>33</v>
      </c>
      <c r="E26" s="122">
        <f>SUM(E27:E28)</f>
        <v>5330</v>
      </c>
      <c r="F26" s="121">
        <f>SUM(F27:F28)</f>
        <v>0</v>
      </c>
      <c r="G26" s="121">
        <f aca="true" t="shared" si="8" ref="G26:L26">SUM(G27:G28)</f>
        <v>0</v>
      </c>
      <c r="H26" s="121">
        <f t="shared" si="8"/>
        <v>0</v>
      </c>
      <c r="I26" s="121">
        <f t="shared" si="8"/>
        <v>0</v>
      </c>
      <c r="J26" s="121">
        <f t="shared" si="8"/>
        <v>0</v>
      </c>
      <c r="K26" s="121">
        <f t="shared" si="8"/>
        <v>0</v>
      </c>
      <c r="L26" s="121">
        <f t="shared" si="8"/>
        <v>0</v>
      </c>
      <c r="M26" s="158">
        <f>SUM(M27:M28)</f>
        <v>5330</v>
      </c>
      <c r="N26" s="217"/>
    </row>
    <row r="27" spans="1:14" s="4" customFormat="1" ht="27.75" customHeight="1" hidden="1">
      <c r="A27" s="10"/>
      <c r="B27" s="10"/>
      <c r="C27" s="11" t="s">
        <v>218</v>
      </c>
      <c r="D27" s="12" t="s">
        <v>219</v>
      </c>
      <c r="E27" s="114">
        <v>3830</v>
      </c>
      <c r="F27" s="153"/>
      <c r="G27" s="153"/>
      <c r="H27" s="153"/>
      <c r="I27" s="153"/>
      <c r="J27" s="153"/>
      <c r="K27" s="153"/>
      <c r="L27" s="153"/>
      <c r="M27" s="154">
        <f>E27+F27+G27+H27+I27+J27+K27+L27</f>
        <v>3830</v>
      </c>
      <c r="N27" s="218"/>
    </row>
    <row r="28" spans="1:14" s="4" customFormat="1" ht="12.75" hidden="1">
      <c r="A28" s="10"/>
      <c r="B28" s="10"/>
      <c r="C28" s="11" t="s">
        <v>5</v>
      </c>
      <c r="D28" s="12" t="s">
        <v>6</v>
      </c>
      <c r="E28" s="114">
        <v>1500</v>
      </c>
      <c r="F28" s="153"/>
      <c r="G28" s="153"/>
      <c r="H28" s="153"/>
      <c r="I28" s="153"/>
      <c r="J28" s="153"/>
      <c r="K28" s="153"/>
      <c r="L28" s="153"/>
      <c r="M28" s="154">
        <f>E28+F28+G28+H28+I28+J28+K28+L28</f>
        <v>1500</v>
      </c>
      <c r="N28" s="218"/>
    </row>
    <row r="29" spans="1:14" s="4" customFormat="1" ht="42.75" customHeight="1" hidden="1">
      <c r="A29" s="6">
        <v>751</v>
      </c>
      <c r="B29" s="220"/>
      <c r="C29" s="220"/>
      <c r="D29" s="7" t="s">
        <v>220</v>
      </c>
      <c r="E29" s="108">
        <f>E30+E32+E34</f>
        <v>1104</v>
      </c>
      <c r="F29" s="156">
        <f>F30+F32+F34</f>
        <v>0</v>
      </c>
      <c r="G29" s="156">
        <f aca="true" t="shared" si="9" ref="G29:L29">G30+G32+G34</f>
        <v>0</v>
      </c>
      <c r="H29" s="156">
        <f t="shared" si="9"/>
        <v>0</v>
      </c>
      <c r="I29" s="156">
        <f t="shared" si="9"/>
        <v>0</v>
      </c>
      <c r="J29" s="156">
        <f t="shared" si="9"/>
        <v>0</v>
      </c>
      <c r="K29" s="156">
        <f t="shared" si="9"/>
        <v>0</v>
      </c>
      <c r="L29" s="156">
        <f t="shared" si="9"/>
        <v>0</v>
      </c>
      <c r="M29" s="108">
        <f>M30+M32+M34</f>
        <v>1104</v>
      </c>
      <c r="N29" s="216"/>
    </row>
    <row r="30" spans="1:14" s="119" customFormat="1" ht="28.5" customHeight="1" hidden="1">
      <c r="A30" s="13"/>
      <c r="B30" s="13">
        <v>75101</v>
      </c>
      <c r="C30" s="13"/>
      <c r="D30" s="110" t="s">
        <v>221</v>
      </c>
      <c r="E30" s="109">
        <f aca="true" t="shared" si="10" ref="E30:L30">E31</f>
        <v>1104</v>
      </c>
      <c r="F30" s="157">
        <f t="shared" si="10"/>
        <v>0</v>
      </c>
      <c r="G30" s="157">
        <f t="shared" si="10"/>
        <v>0</v>
      </c>
      <c r="H30" s="157">
        <f t="shared" si="10"/>
        <v>0</v>
      </c>
      <c r="I30" s="157">
        <f t="shared" si="10"/>
        <v>0</v>
      </c>
      <c r="J30" s="157">
        <f t="shared" si="10"/>
        <v>0</v>
      </c>
      <c r="K30" s="157">
        <f t="shared" si="10"/>
        <v>0</v>
      </c>
      <c r="L30" s="157">
        <f t="shared" si="10"/>
        <v>0</v>
      </c>
      <c r="M30" s="158">
        <f>M31</f>
        <v>1104</v>
      </c>
      <c r="N30" s="219"/>
    </row>
    <row r="31" spans="1:14" s="119" customFormat="1" ht="51" hidden="1">
      <c r="A31" s="13"/>
      <c r="B31" s="111"/>
      <c r="C31" s="10">
        <v>2010</v>
      </c>
      <c r="D31" s="12" t="s">
        <v>32</v>
      </c>
      <c r="E31" s="123">
        <v>1104</v>
      </c>
      <c r="F31" s="14"/>
      <c r="G31" s="14"/>
      <c r="H31" s="14"/>
      <c r="I31" s="14"/>
      <c r="J31" s="14"/>
      <c r="K31" s="14"/>
      <c r="L31" s="14"/>
      <c r="M31" s="154">
        <f>E31+F31+G31+H31+I31+J31+K31+L31</f>
        <v>1104</v>
      </c>
      <c r="N31" s="221"/>
    </row>
    <row r="32" spans="1:14" s="119" customFormat="1" ht="19.5" customHeight="1" hidden="1">
      <c r="A32" s="13"/>
      <c r="B32" s="112">
        <v>75107</v>
      </c>
      <c r="C32" s="10"/>
      <c r="D32" s="19" t="s">
        <v>222</v>
      </c>
      <c r="E32" s="109">
        <f aca="true" t="shared" si="11" ref="E32:M32">E33</f>
        <v>0</v>
      </c>
      <c r="F32" s="157">
        <f t="shared" si="11"/>
        <v>0</v>
      </c>
      <c r="G32" s="157">
        <f t="shared" si="11"/>
        <v>0</v>
      </c>
      <c r="H32" s="157">
        <f t="shared" si="11"/>
        <v>0</v>
      </c>
      <c r="I32" s="157">
        <f t="shared" si="11"/>
        <v>0</v>
      </c>
      <c r="J32" s="157">
        <f t="shared" si="11"/>
        <v>0</v>
      </c>
      <c r="K32" s="157">
        <f t="shared" si="11"/>
        <v>0</v>
      </c>
      <c r="L32" s="157">
        <f t="shared" si="11"/>
        <v>0</v>
      </c>
      <c r="M32" s="160">
        <f t="shared" si="11"/>
        <v>0</v>
      </c>
      <c r="N32" s="219"/>
    </row>
    <row r="33" spans="1:14" s="119" customFormat="1" ht="51" customHeight="1" hidden="1">
      <c r="A33" s="13"/>
      <c r="B33" s="111"/>
      <c r="C33" s="10">
        <v>2010</v>
      </c>
      <c r="D33" s="12" t="s">
        <v>32</v>
      </c>
      <c r="E33" s="123"/>
      <c r="F33" s="14"/>
      <c r="G33" s="14"/>
      <c r="H33" s="14"/>
      <c r="I33" s="14"/>
      <c r="J33" s="14"/>
      <c r="K33" s="14"/>
      <c r="L33" s="14"/>
      <c r="M33" s="154">
        <f>E33+F33+G33+H33+I33+J33+K33</f>
        <v>0</v>
      </c>
      <c r="N33" s="221"/>
    </row>
    <row r="34" spans="1:14" s="119" customFormat="1" ht="12.75" customHeight="1" hidden="1">
      <c r="A34" s="13"/>
      <c r="B34" s="112">
        <v>75108</v>
      </c>
      <c r="C34" s="10"/>
      <c r="D34" s="19" t="s">
        <v>113</v>
      </c>
      <c r="E34" s="109">
        <f aca="true" t="shared" si="12" ref="E34:M34">E35</f>
        <v>0</v>
      </c>
      <c r="F34" s="157">
        <f t="shared" si="12"/>
        <v>0</v>
      </c>
      <c r="G34" s="157">
        <f t="shared" si="12"/>
        <v>0</v>
      </c>
      <c r="H34" s="157">
        <f t="shared" si="12"/>
        <v>0</v>
      </c>
      <c r="I34" s="157">
        <f t="shared" si="12"/>
        <v>0</v>
      </c>
      <c r="J34" s="157">
        <f t="shared" si="12"/>
        <v>0</v>
      </c>
      <c r="K34" s="157">
        <f t="shared" si="12"/>
        <v>0</v>
      </c>
      <c r="L34" s="157">
        <f t="shared" si="12"/>
        <v>0</v>
      </c>
      <c r="M34" s="160">
        <f t="shared" si="12"/>
        <v>0</v>
      </c>
      <c r="N34" s="219"/>
    </row>
    <row r="35" spans="1:14" s="119" customFormat="1" ht="51" customHeight="1" hidden="1">
      <c r="A35" s="13"/>
      <c r="B35" s="111"/>
      <c r="C35" s="10">
        <v>2010</v>
      </c>
      <c r="D35" s="12" t="s">
        <v>32</v>
      </c>
      <c r="E35" s="123"/>
      <c r="F35" s="14"/>
      <c r="G35" s="14"/>
      <c r="H35" s="14"/>
      <c r="I35" s="14"/>
      <c r="J35" s="14"/>
      <c r="K35" s="14"/>
      <c r="L35" s="14"/>
      <c r="M35" s="154">
        <f>E35+F35+G35+H35+I35+J35+K35+L35</f>
        <v>0</v>
      </c>
      <c r="N35" s="221"/>
    </row>
    <row r="36" spans="1:14" s="4" customFormat="1" ht="25.5" customHeight="1" hidden="1">
      <c r="A36" s="6">
        <v>754</v>
      </c>
      <c r="B36" s="6"/>
      <c r="C36" s="6"/>
      <c r="D36" s="7" t="s">
        <v>78</v>
      </c>
      <c r="E36" s="108">
        <f aca="true" t="shared" si="13" ref="E36:M36">E37</f>
        <v>0</v>
      </c>
      <c r="F36" s="156">
        <f t="shared" si="13"/>
        <v>0</v>
      </c>
      <c r="G36" s="156">
        <f t="shared" si="13"/>
        <v>0</v>
      </c>
      <c r="H36" s="156">
        <f t="shared" si="13"/>
        <v>0</v>
      </c>
      <c r="I36" s="156">
        <f t="shared" si="13"/>
        <v>0</v>
      </c>
      <c r="J36" s="156">
        <f t="shared" si="13"/>
        <v>0</v>
      </c>
      <c r="K36" s="156">
        <f t="shared" si="13"/>
        <v>0</v>
      </c>
      <c r="L36" s="156">
        <f t="shared" si="13"/>
        <v>0</v>
      </c>
      <c r="M36" s="108">
        <f t="shared" si="13"/>
        <v>0</v>
      </c>
      <c r="N36" s="216"/>
    </row>
    <row r="37" spans="1:14" s="4" customFormat="1" ht="16.5" customHeight="1" hidden="1">
      <c r="A37" s="8"/>
      <c r="B37" s="8">
        <v>75414</v>
      </c>
      <c r="C37" s="8"/>
      <c r="D37" s="9" t="s">
        <v>81</v>
      </c>
      <c r="E37" s="122">
        <f aca="true" t="shared" si="14" ref="E37:M37">SUM(E38)</f>
        <v>0</v>
      </c>
      <c r="F37" s="121">
        <f t="shared" si="14"/>
        <v>0</v>
      </c>
      <c r="G37" s="121">
        <f t="shared" si="14"/>
        <v>0</v>
      </c>
      <c r="H37" s="121">
        <f t="shared" si="14"/>
        <v>0</v>
      </c>
      <c r="I37" s="121">
        <f t="shared" si="14"/>
        <v>0</v>
      </c>
      <c r="J37" s="121">
        <f t="shared" si="14"/>
        <v>0</v>
      </c>
      <c r="K37" s="121">
        <f t="shared" si="14"/>
        <v>0</v>
      </c>
      <c r="L37" s="121">
        <f t="shared" si="14"/>
        <v>0</v>
      </c>
      <c r="M37" s="158">
        <f t="shared" si="14"/>
        <v>0</v>
      </c>
      <c r="N37" s="217"/>
    </row>
    <row r="38" spans="1:14" s="4" customFormat="1" ht="60.75" customHeight="1" hidden="1">
      <c r="A38" s="8"/>
      <c r="B38" s="10"/>
      <c r="C38" s="10">
        <v>2010</v>
      </c>
      <c r="D38" s="12" t="s">
        <v>32</v>
      </c>
      <c r="E38" s="114"/>
      <c r="F38" s="153"/>
      <c r="G38" s="153"/>
      <c r="H38" s="153"/>
      <c r="I38" s="153"/>
      <c r="J38" s="153"/>
      <c r="K38" s="153"/>
      <c r="L38" s="153"/>
      <c r="M38" s="154">
        <f>E38+F38+G38+H38+I38+J38+K38+L38</f>
        <v>0</v>
      </c>
      <c r="N38" s="218"/>
    </row>
    <row r="39" spans="1:14" s="4" customFormat="1" ht="51">
      <c r="A39" s="6">
        <v>756</v>
      </c>
      <c r="B39" s="6"/>
      <c r="C39" s="6"/>
      <c r="D39" s="7" t="s">
        <v>114</v>
      </c>
      <c r="E39" s="108">
        <f>E40+E51+E60+E66+E43</f>
        <v>8344136</v>
      </c>
      <c r="F39" s="156">
        <f>F40+F51+F60+F66+F43</f>
        <v>113500</v>
      </c>
      <c r="G39" s="156">
        <f aca="true" t="shared" si="15" ref="G39:L39">G40+G51+G60+G66+G43</f>
        <v>0</v>
      </c>
      <c r="H39" s="156">
        <f t="shared" si="15"/>
        <v>0</v>
      </c>
      <c r="I39" s="156">
        <f t="shared" si="15"/>
        <v>0</v>
      </c>
      <c r="J39" s="156">
        <f t="shared" si="15"/>
        <v>0</v>
      </c>
      <c r="K39" s="156">
        <f t="shared" si="15"/>
        <v>0</v>
      </c>
      <c r="L39" s="156">
        <f t="shared" si="15"/>
        <v>0</v>
      </c>
      <c r="M39" s="108">
        <f>M40+M51+M60+M66+M43</f>
        <v>8457636</v>
      </c>
      <c r="N39" s="216"/>
    </row>
    <row r="40" spans="1:14" s="119" customFormat="1" ht="25.5">
      <c r="A40" s="13"/>
      <c r="B40" s="13">
        <v>75601</v>
      </c>
      <c r="C40" s="13"/>
      <c r="D40" s="110" t="s">
        <v>115</v>
      </c>
      <c r="E40" s="109">
        <f>E41+E42</f>
        <v>3600</v>
      </c>
      <c r="F40" s="157">
        <f>F41+F42</f>
        <v>0</v>
      </c>
      <c r="G40" s="157">
        <f aca="true" t="shared" si="16" ref="G40:L40">G41+G42</f>
        <v>0</v>
      </c>
      <c r="H40" s="157">
        <f t="shared" si="16"/>
        <v>0</v>
      </c>
      <c r="I40" s="157">
        <f t="shared" si="16"/>
        <v>0</v>
      </c>
      <c r="J40" s="157">
        <f t="shared" si="16"/>
        <v>0</v>
      </c>
      <c r="K40" s="157">
        <f t="shared" si="16"/>
        <v>0</v>
      </c>
      <c r="L40" s="157">
        <f t="shared" si="16"/>
        <v>0</v>
      </c>
      <c r="M40" s="158">
        <f>SUM(M41:M42)</f>
        <v>3600</v>
      </c>
      <c r="N40" s="219"/>
    </row>
    <row r="41" spans="1:14" s="4" customFormat="1" ht="43.5" customHeight="1">
      <c r="A41" s="8"/>
      <c r="B41" s="10"/>
      <c r="C41" s="11" t="s">
        <v>116</v>
      </c>
      <c r="D41" s="12" t="s">
        <v>117</v>
      </c>
      <c r="E41" s="114">
        <v>3500</v>
      </c>
      <c r="F41" s="153"/>
      <c r="G41" s="153"/>
      <c r="H41" s="153"/>
      <c r="I41" s="153"/>
      <c r="J41" s="153"/>
      <c r="K41" s="153"/>
      <c r="L41" s="153"/>
      <c r="M41" s="154">
        <f aca="true" t="shared" si="17" ref="M41:M68">E41+F41+G41+H41+I41+J41+K41+L41</f>
        <v>3500</v>
      </c>
      <c r="N41" s="218"/>
    </row>
    <row r="42" spans="1:14" s="4" customFormat="1" ht="31.5" customHeight="1">
      <c r="A42" s="8"/>
      <c r="B42" s="10"/>
      <c r="C42" s="11" t="s">
        <v>111</v>
      </c>
      <c r="D42" s="12" t="s">
        <v>112</v>
      </c>
      <c r="E42" s="114">
        <v>100</v>
      </c>
      <c r="F42" s="153"/>
      <c r="G42" s="153"/>
      <c r="H42" s="153"/>
      <c r="I42" s="153"/>
      <c r="J42" s="153"/>
      <c r="K42" s="153"/>
      <c r="L42" s="153"/>
      <c r="M42" s="154">
        <f t="shared" si="17"/>
        <v>100</v>
      </c>
      <c r="N42" s="218"/>
    </row>
    <row r="43" spans="1:14" s="4" customFormat="1" ht="63.75">
      <c r="A43" s="8"/>
      <c r="B43" s="8">
        <v>75615</v>
      </c>
      <c r="C43" s="8"/>
      <c r="D43" s="9" t="s">
        <v>118</v>
      </c>
      <c r="E43" s="122">
        <f>SUM(E44:E50)</f>
        <v>2255235</v>
      </c>
      <c r="F43" s="121">
        <f>SUM(F44:F49)</f>
        <v>0</v>
      </c>
      <c r="G43" s="121">
        <f aca="true" t="shared" si="18" ref="G43:L43">SUM(G44:G49)</f>
        <v>0</v>
      </c>
      <c r="H43" s="121">
        <f t="shared" si="18"/>
        <v>0</v>
      </c>
      <c r="I43" s="121">
        <f t="shared" si="18"/>
        <v>0</v>
      </c>
      <c r="J43" s="121">
        <f t="shared" si="18"/>
        <v>0</v>
      </c>
      <c r="K43" s="121">
        <f t="shared" si="18"/>
        <v>0</v>
      </c>
      <c r="L43" s="121">
        <f t="shared" si="18"/>
        <v>0</v>
      </c>
      <c r="M43" s="160">
        <f>SUM(M44:M50)</f>
        <v>2255235</v>
      </c>
      <c r="N43" s="217"/>
    </row>
    <row r="44" spans="1:14" s="4" customFormat="1" ht="12.75">
      <c r="A44" s="8"/>
      <c r="B44" s="10"/>
      <c r="C44" s="11" t="s">
        <v>119</v>
      </c>
      <c r="D44" s="12" t="s">
        <v>120</v>
      </c>
      <c r="E44" s="114">
        <v>1758539</v>
      </c>
      <c r="F44" s="153"/>
      <c r="G44" s="153"/>
      <c r="H44" s="153"/>
      <c r="I44" s="153"/>
      <c r="J44" s="153"/>
      <c r="K44" s="153"/>
      <c r="L44" s="153"/>
      <c r="M44" s="154">
        <f t="shared" si="17"/>
        <v>1758539</v>
      </c>
      <c r="N44" s="218"/>
    </row>
    <row r="45" spans="1:14" s="4" customFormat="1" ht="12.75">
      <c r="A45" s="8"/>
      <c r="B45" s="10"/>
      <c r="C45" s="11" t="s">
        <v>121</v>
      </c>
      <c r="D45" s="12" t="s">
        <v>122</v>
      </c>
      <c r="E45" s="114">
        <f>361591+60000+10831</f>
        <v>432422</v>
      </c>
      <c r="F45" s="153"/>
      <c r="G45" s="153"/>
      <c r="H45" s="153"/>
      <c r="I45" s="153"/>
      <c r="J45" s="153"/>
      <c r="K45" s="153"/>
      <c r="L45" s="153"/>
      <c r="M45" s="154">
        <f t="shared" si="17"/>
        <v>432422</v>
      </c>
      <c r="N45" s="218"/>
    </row>
    <row r="46" spans="1:14" s="4" customFormat="1" ht="12.75">
      <c r="A46" s="8"/>
      <c r="B46" s="10"/>
      <c r="C46" s="11" t="s">
        <v>123</v>
      </c>
      <c r="D46" s="12" t="s">
        <v>124</v>
      </c>
      <c r="E46" s="114">
        <v>34130</v>
      </c>
      <c r="F46" s="153"/>
      <c r="G46" s="153"/>
      <c r="H46" s="153"/>
      <c r="I46" s="153"/>
      <c r="J46" s="153"/>
      <c r="K46" s="153"/>
      <c r="L46" s="153"/>
      <c r="M46" s="154">
        <f t="shared" si="17"/>
        <v>34130</v>
      </c>
      <c r="N46" s="218"/>
    </row>
    <row r="47" spans="1:14" s="4" customFormat="1" ht="12.75">
      <c r="A47" s="8"/>
      <c r="B47" s="10"/>
      <c r="C47" s="11" t="s">
        <v>125</v>
      </c>
      <c r="D47" s="12" t="s">
        <v>126</v>
      </c>
      <c r="E47" s="114">
        <v>20810</v>
      </c>
      <c r="F47" s="153"/>
      <c r="G47" s="153"/>
      <c r="H47" s="153"/>
      <c r="I47" s="153"/>
      <c r="J47" s="153"/>
      <c r="K47" s="153"/>
      <c r="L47" s="153"/>
      <c r="M47" s="154">
        <f t="shared" si="17"/>
        <v>20810</v>
      </c>
      <c r="N47" s="218"/>
    </row>
    <row r="48" spans="1:14" s="4" customFormat="1" ht="12.75">
      <c r="A48" s="8"/>
      <c r="B48" s="10"/>
      <c r="C48" s="11" t="s">
        <v>127</v>
      </c>
      <c r="D48" s="12" t="s">
        <v>128</v>
      </c>
      <c r="E48" s="114">
        <v>5000</v>
      </c>
      <c r="F48" s="153"/>
      <c r="G48" s="153"/>
      <c r="H48" s="153"/>
      <c r="I48" s="153"/>
      <c r="J48" s="153"/>
      <c r="K48" s="153"/>
      <c r="L48" s="153"/>
      <c r="M48" s="154">
        <f t="shared" si="17"/>
        <v>5000</v>
      </c>
      <c r="N48" s="218"/>
    </row>
    <row r="49" spans="1:14" s="4" customFormat="1" ht="25.5">
      <c r="A49" s="8"/>
      <c r="B49" s="10"/>
      <c r="C49" s="11" t="s">
        <v>111</v>
      </c>
      <c r="D49" s="12" t="s">
        <v>112</v>
      </c>
      <c r="E49" s="114">
        <v>3000</v>
      </c>
      <c r="F49" s="153"/>
      <c r="G49" s="153"/>
      <c r="H49" s="153"/>
      <c r="I49" s="153"/>
      <c r="J49" s="153"/>
      <c r="K49" s="153"/>
      <c r="L49" s="153"/>
      <c r="M49" s="154">
        <f t="shared" si="17"/>
        <v>3000</v>
      </c>
      <c r="N49" s="218"/>
    </row>
    <row r="50" spans="1:14" s="4" customFormat="1" ht="25.5">
      <c r="A50" s="8"/>
      <c r="B50" s="10"/>
      <c r="C50" s="11">
        <v>2680</v>
      </c>
      <c r="D50" s="12" t="s">
        <v>338</v>
      </c>
      <c r="E50" s="114">
        <v>1334</v>
      </c>
      <c r="F50" s="153"/>
      <c r="G50" s="153"/>
      <c r="H50" s="153"/>
      <c r="I50" s="153"/>
      <c r="J50" s="153"/>
      <c r="K50" s="153"/>
      <c r="L50" s="153"/>
      <c r="M50" s="154">
        <f t="shared" si="17"/>
        <v>1334</v>
      </c>
      <c r="N50" s="218"/>
    </row>
    <row r="51" spans="1:14" s="4" customFormat="1" ht="63.75">
      <c r="A51" s="8"/>
      <c r="B51" s="8">
        <v>75616</v>
      </c>
      <c r="C51" s="8"/>
      <c r="D51" s="9" t="s">
        <v>129</v>
      </c>
      <c r="E51" s="122">
        <f>SUM(E52:E59)</f>
        <v>1994246</v>
      </c>
      <c r="F51" s="121">
        <f>SUM(F52:F59)</f>
        <v>2000</v>
      </c>
      <c r="G51" s="121">
        <f aca="true" t="shared" si="19" ref="G51:L51">SUM(G52:G59)</f>
        <v>0</v>
      </c>
      <c r="H51" s="121">
        <f t="shared" si="19"/>
        <v>0</v>
      </c>
      <c r="I51" s="121">
        <f t="shared" si="19"/>
        <v>0</v>
      </c>
      <c r="J51" s="121">
        <f t="shared" si="19"/>
        <v>0</v>
      </c>
      <c r="K51" s="121">
        <f t="shared" si="19"/>
        <v>0</v>
      </c>
      <c r="L51" s="121">
        <f t="shared" si="19"/>
        <v>0</v>
      </c>
      <c r="M51" s="158">
        <f>SUM(M52:M59)</f>
        <v>1996246</v>
      </c>
      <c r="N51" s="217"/>
    </row>
    <row r="52" spans="1:14" s="4" customFormat="1" ht="12.75">
      <c r="A52" s="8"/>
      <c r="B52" s="8"/>
      <c r="C52" s="11" t="s">
        <v>119</v>
      </c>
      <c r="D52" s="12" t="s">
        <v>120</v>
      </c>
      <c r="E52" s="114">
        <v>912379</v>
      </c>
      <c r="F52" s="153"/>
      <c r="G52" s="153"/>
      <c r="H52" s="153"/>
      <c r="I52" s="153"/>
      <c r="J52" s="153"/>
      <c r="K52" s="153"/>
      <c r="L52" s="153"/>
      <c r="M52" s="154">
        <f t="shared" si="17"/>
        <v>912379</v>
      </c>
      <c r="N52" s="218"/>
    </row>
    <row r="53" spans="1:14" s="4" customFormat="1" ht="12.75">
      <c r="A53" s="8"/>
      <c r="B53" s="8"/>
      <c r="C53" s="11" t="s">
        <v>121</v>
      </c>
      <c r="D53" s="12" t="s">
        <v>122</v>
      </c>
      <c r="E53" s="114">
        <f>541372+19363</f>
        <v>560735</v>
      </c>
      <c r="F53" s="153"/>
      <c r="G53" s="153"/>
      <c r="H53" s="153"/>
      <c r="I53" s="153"/>
      <c r="J53" s="153"/>
      <c r="K53" s="153"/>
      <c r="L53" s="153"/>
      <c r="M53" s="154">
        <f t="shared" si="17"/>
        <v>560735</v>
      </c>
      <c r="N53" s="218"/>
    </row>
    <row r="54" spans="1:14" s="4" customFormat="1" ht="12.75">
      <c r="A54" s="8"/>
      <c r="B54" s="8"/>
      <c r="C54" s="11" t="s">
        <v>123</v>
      </c>
      <c r="D54" s="12" t="s">
        <v>124</v>
      </c>
      <c r="E54" s="114">
        <v>1512</v>
      </c>
      <c r="F54" s="153"/>
      <c r="G54" s="153"/>
      <c r="H54" s="153"/>
      <c r="I54" s="153"/>
      <c r="J54" s="153"/>
      <c r="K54" s="153"/>
      <c r="L54" s="153"/>
      <c r="M54" s="154">
        <f t="shared" si="17"/>
        <v>1512</v>
      </c>
      <c r="N54" s="218"/>
    </row>
    <row r="55" spans="1:14" s="4" customFormat="1" ht="12.75">
      <c r="A55" s="8"/>
      <c r="B55" s="8"/>
      <c r="C55" s="11" t="s">
        <v>125</v>
      </c>
      <c r="D55" s="12" t="s">
        <v>126</v>
      </c>
      <c r="E55" s="114">
        <v>88620</v>
      </c>
      <c r="F55" s="153"/>
      <c r="G55" s="153"/>
      <c r="H55" s="153"/>
      <c r="I55" s="153"/>
      <c r="J55" s="153"/>
      <c r="K55" s="153"/>
      <c r="L55" s="153"/>
      <c r="M55" s="154">
        <f t="shared" si="17"/>
        <v>88620</v>
      </c>
      <c r="N55" s="218"/>
    </row>
    <row r="56" spans="1:14" s="4" customFormat="1" ht="15" customHeight="1">
      <c r="A56" s="8"/>
      <c r="B56" s="10"/>
      <c r="C56" s="11" t="s">
        <v>130</v>
      </c>
      <c r="D56" s="12" t="s">
        <v>131</v>
      </c>
      <c r="E56" s="114">
        <v>6000</v>
      </c>
      <c r="F56" s="153">
        <v>1000</v>
      </c>
      <c r="G56" s="153"/>
      <c r="H56" s="153"/>
      <c r="I56" s="153"/>
      <c r="J56" s="153"/>
      <c r="K56" s="153"/>
      <c r="L56" s="153"/>
      <c r="M56" s="154">
        <f t="shared" si="17"/>
        <v>7000</v>
      </c>
      <c r="N56" s="218" t="s">
        <v>345</v>
      </c>
    </row>
    <row r="57" spans="1:14" s="4" customFormat="1" ht="12.75">
      <c r="A57" s="8"/>
      <c r="B57" s="10"/>
      <c r="C57" s="11" t="s">
        <v>132</v>
      </c>
      <c r="D57" s="12" t="s">
        <v>133</v>
      </c>
      <c r="E57" s="114">
        <v>20000</v>
      </c>
      <c r="F57" s="153"/>
      <c r="G57" s="153"/>
      <c r="H57" s="153"/>
      <c r="I57" s="153"/>
      <c r="J57" s="153"/>
      <c r="K57" s="153"/>
      <c r="L57" s="153"/>
      <c r="M57" s="154">
        <f t="shared" si="17"/>
        <v>20000</v>
      </c>
      <c r="N57" s="218"/>
    </row>
    <row r="58" spans="1:14" s="4" customFormat="1" ht="12.75">
      <c r="A58" s="8"/>
      <c r="B58" s="10"/>
      <c r="C58" s="11" t="s">
        <v>127</v>
      </c>
      <c r="D58" s="12" t="s">
        <v>128</v>
      </c>
      <c r="E58" s="114">
        <v>400000</v>
      </c>
      <c r="F58" s="153"/>
      <c r="G58" s="153"/>
      <c r="H58" s="153"/>
      <c r="I58" s="153"/>
      <c r="J58" s="153"/>
      <c r="K58" s="153"/>
      <c r="L58" s="153"/>
      <c r="M58" s="154">
        <f t="shared" si="17"/>
        <v>400000</v>
      </c>
      <c r="N58" s="218"/>
    </row>
    <row r="59" spans="1:14" s="4" customFormat="1" ht="25.5">
      <c r="A59" s="8"/>
      <c r="B59" s="10"/>
      <c r="C59" s="11" t="s">
        <v>111</v>
      </c>
      <c r="D59" s="12" t="s">
        <v>112</v>
      </c>
      <c r="E59" s="114">
        <v>5000</v>
      </c>
      <c r="F59" s="153">
        <v>1000</v>
      </c>
      <c r="G59" s="153"/>
      <c r="H59" s="153"/>
      <c r="I59" s="153"/>
      <c r="J59" s="153"/>
      <c r="K59" s="153"/>
      <c r="L59" s="153"/>
      <c r="M59" s="154">
        <f t="shared" si="17"/>
        <v>6000</v>
      </c>
      <c r="N59" s="147" t="s">
        <v>346</v>
      </c>
    </row>
    <row r="60" spans="1:14" s="4" customFormat="1" ht="38.25">
      <c r="A60" s="8"/>
      <c r="B60" s="8">
        <v>75618</v>
      </c>
      <c r="C60" s="8"/>
      <c r="D60" s="9" t="s">
        <v>134</v>
      </c>
      <c r="E60" s="122">
        <f>SUM(E61:E65)</f>
        <v>877923</v>
      </c>
      <c r="F60" s="121">
        <f>SUM(F61:F65)</f>
        <v>11500</v>
      </c>
      <c r="G60" s="121">
        <f aca="true" t="shared" si="20" ref="G60:L60">SUM(G61:G65)</f>
        <v>0</v>
      </c>
      <c r="H60" s="121">
        <f t="shared" si="20"/>
        <v>0</v>
      </c>
      <c r="I60" s="121">
        <f t="shared" si="20"/>
        <v>0</v>
      </c>
      <c r="J60" s="121">
        <f t="shared" si="20"/>
        <v>0</v>
      </c>
      <c r="K60" s="121">
        <f t="shared" si="20"/>
        <v>0</v>
      </c>
      <c r="L60" s="121">
        <f t="shared" si="20"/>
        <v>0</v>
      </c>
      <c r="M60" s="158">
        <f>SUM(M61:M65)</f>
        <v>889423</v>
      </c>
      <c r="N60" s="217"/>
    </row>
    <row r="61" spans="1:14" s="4" customFormat="1" ht="18" customHeight="1">
      <c r="A61" s="8"/>
      <c r="B61" s="8"/>
      <c r="C61" s="11" t="s">
        <v>135</v>
      </c>
      <c r="D61" s="12" t="s">
        <v>136</v>
      </c>
      <c r="E61" s="114">
        <v>35000</v>
      </c>
      <c r="F61" s="153"/>
      <c r="G61" s="153"/>
      <c r="H61" s="153"/>
      <c r="I61" s="153"/>
      <c r="J61" s="153"/>
      <c r="K61" s="153"/>
      <c r="L61" s="153"/>
      <c r="M61" s="154">
        <f t="shared" si="17"/>
        <v>35000</v>
      </c>
      <c r="N61" s="218"/>
    </row>
    <row r="62" spans="1:14" s="4" customFormat="1" ht="18.75" customHeight="1">
      <c r="A62" s="8"/>
      <c r="B62" s="8"/>
      <c r="C62" s="11" t="s">
        <v>137</v>
      </c>
      <c r="D62" s="12" t="s">
        <v>138</v>
      </c>
      <c r="E62" s="114">
        <v>45000</v>
      </c>
      <c r="F62" s="153"/>
      <c r="G62" s="153"/>
      <c r="H62" s="153"/>
      <c r="I62" s="153"/>
      <c r="J62" s="153"/>
      <c r="K62" s="153"/>
      <c r="L62" s="153"/>
      <c r="M62" s="154">
        <f t="shared" si="17"/>
        <v>45000</v>
      </c>
      <c r="N62" s="218"/>
    </row>
    <row r="63" spans="1:14" s="4" customFormat="1" ht="25.5">
      <c r="A63" s="8"/>
      <c r="B63" s="8"/>
      <c r="C63" s="11" t="s">
        <v>139</v>
      </c>
      <c r="D63" s="12" t="s">
        <v>140</v>
      </c>
      <c r="E63" s="114">
        <v>80000</v>
      </c>
      <c r="F63" s="153">
        <v>11500</v>
      </c>
      <c r="G63" s="153"/>
      <c r="H63" s="153"/>
      <c r="I63" s="153"/>
      <c r="J63" s="153"/>
      <c r="K63" s="153"/>
      <c r="L63" s="153"/>
      <c r="M63" s="154">
        <f t="shared" si="17"/>
        <v>91500</v>
      </c>
      <c r="N63" s="218" t="s">
        <v>347</v>
      </c>
    </row>
    <row r="64" spans="1:14" s="4" customFormat="1" ht="51">
      <c r="A64" s="8"/>
      <c r="B64" s="8"/>
      <c r="C64" s="11" t="s">
        <v>141</v>
      </c>
      <c r="D64" s="12" t="s">
        <v>142</v>
      </c>
      <c r="E64" s="114">
        <v>712923</v>
      </c>
      <c r="F64" s="153"/>
      <c r="G64" s="153"/>
      <c r="H64" s="153"/>
      <c r="I64" s="153"/>
      <c r="J64" s="153"/>
      <c r="K64" s="153"/>
      <c r="L64" s="153"/>
      <c r="M64" s="154">
        <f t="shared" si="17"/>
        <v>712923</v>
      </c>
      <c r="N64" s="218"/>
    </row>
    <row r="65" spans="1:14" s="4" customFormat="1" ht="25.5">
      <c r="A65" s="8"/>
      <c r="B65" s="10"/>
      <c r="C65" s="11" t="s">
        <v>111</v>
      </c>
      <c r="D65" s="12" t="s">
        <v>112</v>
      </c>
      <c r="E65" s="114">
        <v>5000</v>
      </c>
      <c r="F65" s="153"/>
      <c r="G65" s="153"/>
      <c r="H65" s="153"/>
      <c r="I65" s="153"/>
      <c r="J65" s="153"/>
      <c r="K65" s="153"/>
      <c r="L65" s="153"/>
      <c r="M65" s="154">
        <f t="shared" si="17"/>
        <v>5000</v>
      </c>
      <c r="N65" s="218"/>
    </row>
    <row r="66" spans="1:14" s="4" customFormat="1" ht="27" customHeight="1">
      <c r="A66" s="8"/>
      <c r="B66" s="8">
        <v>75621</v>
      </c>
      <c r="C66" s="8"/>
      <c r="D66" s="9" t="s">
        <v>143</v>
      </c>
      <c r="E66" s="122">
        <f>SUM(E67:E68)</f>
        <v>3213132</v>
      </c>
      <c r="F66" s="121">
        <f>SUM(F67:F68)</f>
        <v>100000</v>
      </c>
      <c r="G66" s="121">
        <f aca="true" t="shared" si="21" ref="G66:L66">SUM(G67:G68)</f>
        <v>0</v>
      </c>
      <c r="H66" s="121">
        <f t="shared" si="21"/>
        <v>0</v>
      </c>
      <c r="I66" s="121">
        <f t="shared" si="21"/>
        <v>0</v>
      </c>
      <c r="J66" s="121">
        <f t="shared" si="21"/>
        <v>0</v>
      </c>
      <c r="K66" s="121">
        <f t="shared" si="21"/>
        <v>0</v>
      </c>
      <c r="L66" s="121">
        <f t="shared" si="21"/>
        <v>0</v>
      </c>
      <c r="M66" s="158">
        <f>SUM(M67:M68)</f>
        <v>3313132</v>
      </c>
      <c r="N66" s="217"/>
    </row>
    <row r="67" spans="1:14" s="4" customFormat="1" ht="12.75">
      <c r="A67" s="8"/>
      <c r="B67" s="10"/>
      <c r="C67" s="11" t="s">
        <v>144</v>
      </c>
      <c r="D67" s="12" t="s">
        <v>145</v>
      </c>
      <c r="E67" s="114">
        <v>2863132</v>
      </c>
      <c r="F67" s="153"/>
      <c r="G67" s="153"/>
      <c r="H67" s="153"/>
      <c r="I67" s="153"/>
      <c r="J67" s="153"/>
      <c r="K67" s="153"/>
      <c r="L67" s="153"/>
      <c r="M67" s="154">
        <f t="shared" si="17"/>
        <v>2863132</v>
      </c>
      <c r="N67" s="218"/>
    </row>
    <row r="68" spans="1:14" s="4" customFormat="1" ht="22.5">
      <c r="A68" s="8"/>
      <c r="B68" s="10"/>
      <c r="C68" s="11" t="s">
        <v>146</v>
      </c>
      <c r="D68" s="12" t="s">
        <v>147</v>
      </c>
      <c r="E68" s="114">
        <v>350000</v>
      </c>
      <c r="F68" s="153">
        <v>100000</v>
      </c>
      <c r="G68" s="153"/>
      <c r="H68" s="153"/>
      <c r="I68" s="153"/>
      <c r="J68" s="153"/>
      <c r="K68" s="153"/>
      <c r="L68" s="153"/>
      <c r="M68" s="154">
        <f t="shared" si="17"/>
        <v>450000</v>
      </c>
      <c r="N68" s="218" t="s">
        <v>348</v>
      </c>
    </row>
    <row r="69" spans="1:14" s="4" customFormat="1" ht="12.75">
      <c r="A69" s="6">
        <v>758</v>
      </c>
      <c r="B69" s="6"/>
      <c r="C69" s="6"/>
      <c r="D69" s="7" t="s">
        <v>34</v>
      </c>
      <c r="E69" s="108">
        <f>E70+E72+E74+E77</f>
        <v>5535186</v>
      </c>
      <c r="F69" s="156">
        <f>F70+F72+F74+F77</f>
        <v>10800</v>
      </c>
      <c r="G69" s="156">
        <f aca="true" t="shared" si="22" ref="G69:L69">G70+G72+G74+G77</f>
        <v>0</v>
      </c>
      <c r="H69" s="156">
        <f t="shared" si="22"/>
        <v>0</v>
      </c>
      <c r="I69" s="156">
        <f t="shared" si="22"/>
        <v>0</v>
      </c>
      <c r="J69" s="156">
        <f t="shared" si="22"/>
        <v>0</v>
      </c>
      <c r="K69" s="156">
        <f t="shared" si="22"/>
        <v>0</v>
      </c>
      <c r="L69" s="156">
        <f t="shared" si="22"/>
        <v>0</v>
      </c>
      <c r="M69" s="108">
        <f>M70+M72+M74+M77</f>
        <v>5545986</v>
      </c>
      <c r="N69" s="216"/>
    </row>
    <row r="70" spans="1:14" s="4" customFormat="1" ht="25.5">
      <c r="A70" s="8"/>
      <c r="B70" s="8">
        <v>75801</v>
      </c>
      <c r="C70" s="8"/>
      <c r="D70" s="9" t="s">
        <v>171</v>
      </c>
      <c r="E70" s="122">
        <f aca="true" t="shared" si="23" ref="E70:M70">E71</f>
        <v>4670641</v>
      </c>
      <c r="F70" s="121">
        <f t="shared" si="23"/>
        <v>10800</v>
      </c>
      <c r="G70" s="121">
        <f t="shared" si="23"/>
        <v>0</v>
      </c>
      <c r="H70" s="121">
        <f t="shared" si="23"/>
        <v>0</v>
      </c>
      <c r="I70" s="121">
        <f t="shared" si="23"/>
        <v>0</v>
      </c>
      <c r="J70" s="121">
        <f t="shared" si="23"/>
        <v>0</v>
      </c>
      <c r="K70" s="121">
        <f t="shared" si="23"/>
        <v>0</v>
      </c>
      <c r="L70" s="121">
        <f t="shared" si="23"/>
        <v>0</v>
      </c>
      <c r="M70" s="158">
        <f t="shared" si="23"/>
        <v>4681441</v>
      </c>
      <c r="N70" s="217"/>
    </row>
    <row r="71" spans="1:14" s="4" customFormat="1" ht="22.5">
      <c r="A71" s="8"/>
      <c r="B71" s="10"/>
      <c r="C71" s="10">
        <v>2920</v>
      </c>
      <c r="D71" s="12" t="s">
        <v>172</v>
      </c>
      <c r="E71" s="114">
        <v>4670641</v>
      </c>
      <c r="F71" s="153">
        <v>10800</v>
      </c>
      <c r="G71" s="153"/>
      <c r="H71" s="153"/>
      <c r="I71" s="153"/>
      <c r="J71" s="153"/>
      <c r="K71" s="153"/>
      <c r="L71" s="153"/>
      <c r="M71" s="154">
        <f aca="true" t="shared" si="24" ref="M71:M78">E71+F71+G71+H71+I71+J71+K71+L71</f>
        <v>4681441</v>
      </c>
      <c r="N71" s="218" t="s">
        <v>349</v>
      </c>
    </row>
    <row r="72" spans="1:14" s="4" customFormat="1" ht="28.5" customHeight="1">
      <c r="A72" s="8"/>
      <c r="B72" s="8">
        <v>75807</v>
      </c>
      <c r="C72" s="8"/>
      <c r="D72" s="9" t="s">
        <v>173</v>
      </c>
      <c r="E72" s="122">
        <f aca="true" t="shared" si="25" ref="E72:M72">E73</f>
        <v>666122</v>
      </c>
      <c r="F72" s="121">
        <f t="shared" si="25"/>
        <v>0</v>
      </c>
      <c r="G72" s="121">
        <f t="shared" si="25"/>
        <v>0</v>
      </c>
      <c r="H72" s="121">
        <f t="shared" si="25"/>
        <v>0</v>
      </c>
      <c r="I72" s="121">
        <f t="shared" si="25"/>
        <v>0</v>
      </c>
      <c r="J72" s="121">
        <f t="shared" si="25"/>
        <v>0</v>
      </c>
      <c r="K72" s="121">
        <f t="shared" si="25"/>
        <v>0</v>
      </c>
      <c r="L72" s="121">
        <f t="shared" si="25"/>
        <v>0</v>
      </c>
      <c r="M72" s="158">
        <f t="shared" si="25"/>
        <v>666122</v>
      </c>
      <c r="N72" s="217"/>
    </row>
    <row r="73" spans="1:14" s="4" customFormat="1" ht="26.25" customHeight="1">
      <c r="A73" s="8"/>
      <c r="B73" s="10"/>
      <c r="C73" s="10">
        <v>2920</v>
      </c>
      <c r="D73" s="12" t="s">
        <v>172</v>
      </c>
      <c r="E73" s="114">
        <v>666122</v>
      </c>
      <c r="F73" s="153"/>
      <c r="G73" s="153"/>
      <c r="H73" s="153"/>
      <c r="I73" s="153"/>
      <c r="J73" s="153"/>
      <c r="K73" s="153"/>
      <c r="L73" s="153"/>
      <c r="M73" s="154">
        <f t="shared" si="24"/>
        <v>666122</v>
      </c>
      <c r="N73" s="218"/>
    </row>
    <row r="74" spans="1:14" s="128" customFormat="1" ht="16.5" customHeight="1">
      <c r="A74" s="8"/>
      <c r="B74" s="8">
        <v>75814</v>
      </c>
      <c r="C74" s="8"/>
      <c r="D74" s="9" t="s">
        <v>174</v>
      </c>
      <c r="E74" s="122">
        <f aca="true" t="shared" si="26" ref="E74:L74">E75</f>
        <v>120000</v>
      </c>
      <c r="F74" s="121">
        <f t="shared" si="26"/>
        <v>0</v>
      </c>
      <c r="G74" s="121">
        <f t="shared" si="26"/>
        <v>0</v>
      </c>
      <c r="H74" s="121">
        <f t="shared" si="26"/>
        <v>0</v>
      </c>
      <c r="I74" s="121">
        <f t="shared" si="26"/>
        <v>0</v>
      </c>
      <c r="J74" s="121">
        <f t="shared" si="26"/>
        <v>0</v>
      </c>
      <c r="K74" s="121">
        <f t="shared" si="26"/>
        <v>0</v>
      </c>
      <c r="L74" s="121">
        <f t="shared" si="26"/>
        <v>0</v>
      </c>
      <c r="M74" s="158">
        <f>M75+M76</f>
        <v>120000</v>
      </c>
      <c r="N74" s="217"/>
    </row>
    <row r="75" spans="1:14" s="4" customFormat="1" ht="12.75">
      <c r="A75" s="8"/>
      <c r="B75" s="10"/>
      <c r="C75" s="11" t="s">
        <v>29</v>
      </c>
      <c r="D75" s="12" t="s">
        <v>30</v>
      </c>
      <c r="E75" s="114">
        <v>120000</v>
      </c>
      <c r="F75" s="153"/>
      <c r="G75" s="153"/>
      <c r="H75" s="153"/>
      <c r="I75" s="153"/>
      <c r="J75" s="153"/>
      <c r="K75" s="153"/>
      <c r="L75" s="153"/>
      <c r="M75" s="154">
        <f t="shared" si="24"/>
        <v>120000</v>
      </c>
      <c r="N75" s="218"/>
    </row>
    <row r="76" spans="1:14" s="4" customFormat="1" ht="25.5" customHeight="1">
      <c r="A76" s="8"/>
      <c r="B76" s="10"/>
      <c r="C76" s="11">
        <v>2370</v>
      </c>
      <c r="D76" s="12" t="s">
        <v>175</v>
      </c>
      <c r="E76" s="114"/>
      <c r="F76" s="153"/>
      <c r="G76" s="153"/>
      <c r="H76" s="153"/>
      <c r="I76" s="153"/>
      <c r="J76" s="153"/>
      <c r="K76" s="153"/>
      <c r="L76" s="153"/>
      <c r="M76" s="154">
        <f t="shared" si="24"/>
        <v>0</v>
      </c>
      <c r="N76" s="218"/>
    </row>
    <row r="77" spans="1:14" s="4" customFormat="1" ht="29.25" customHeight="1">
      <c r="A77" s="8"/>
      <c r="B77" s="8">
        <v>75831</v>
      </c>
      <c r="C77" s="8"/>
      <c r="D77" s="9" t="s">
        <v>176</v>
      </c>
      <c r="E77" s="122">
        <f aca="true" t="shared" si="27" ref="E77:M77">E78</f>
        <v>78423</v>
      </c>
      <c r="F77" s="121">
        <f t="shared" si="27"/>
        <v>0</v>
      </c>
      <c r="G77" s="121">
        <f t="shared" si="27"/>
        <v>0</v>
      </c>
      <c r="H77" s="121">
        <f t="shared" si="27"/>
        <v>0</v>
      </c>
      <c r="I77" s="121">
        <f t="shared" si="27"/>
        <v>0</v>
      </c>
      <c r="J77" s="121">
        <f t="shared" si="27"/>
        <v>0</v>
      </c>
      <c r="K77" s="121">
        <f t="shared" si="27"/>
        <v>0</v>
      </c>
      <c r="L77" s="121">
        <f t="shared" si="27"/>
        <v>0</v>
      </c>
      <c r="M77" s="158">
        <f t="shared" si="27"/>
        <v>78423</v>
      </c>
      <c r="N77" s="217"/>
    </row>
    <row r="78" spans="1:14" s="4" customFormat="1" ht="12.75">
      <c r="A78" s="8"/>
      <c r="B78" s="10"/>
      <c r="C78" s="10">
        <v>2920</v>
      </c>
      <c r="D78" s="12" t="s">
        <v>172</v>
      </c>
      <c r="E78" s="114">
        <v>78423</v>
      </c>
      <c r="F78" s="153"/>
      <c r="G78" s="153"/>
      <c r="H78" s="153"/>
      <c r="I78" s="153"/>
      <c r="J78" s="153"/>
      <c r="K78" s="153"/>
      <c r="L78" s="153"/>
      <c r="M78" s="154">
        <f t="shared" si="24"/>
        <v>78423</v>
      </c>
      <c r="N78" s="218"/>
    </row>
    <row r="79" spans="1:14" s="4" customFormat="1" ht="12.75" hidden="1">
      <c r="A79" s="6">
        <v>801</v>
      </c>
      <c r="B79" s="6"/>
      <c r="C79" s="6"/>
      <c r="D79" s="7" t="s">
        <v>35</v>
      </c>
      <c r="E79" s="108">
        <f>E80+E83+E87+E90+E92+E95</f>
        <v>201781</v>
      </c>
      <c r="F79" s="156">
        <f>F80+F83+F87+F90+F92+F95</f>
        <v>0</v>
      </c>
      <c r="G79" s="156">
        <f aca="true" t="shared" si="28" ref="G79:L79">G80+G83+G87+G90+G92+G95</f>
        <v>0</v>
      </c>
      <c r="H79" s="156">
        <f t="shared" si="28"/>
        <v>0</v>
      </c>
      <c r="I79" s="156">
        <f t="shared" si="28"/>
        <v>0</v>
      </c>
      <c r="J79" s="156">
        <f t="shared" si="28"/>
        <v>0</v>
      </c>
      <c r="K79" s="156">
        <f t="shared" si="28"/>
        <v>0</v>
      </c>
      <c r="L79" s="156">
        <f t="shared" si="28"/>
        <v>0</v>
      </c>
      <c r="M79" s="108">
        <f>M80+M83+M87+M90+M92+M95</f>
        <v>231391</v>
      </c>
      <c r="N79" s="216"/>
    </row>
    <row r="80" spans="1:14" s="4" customFormat="1" ht="12.75" hidden="1">
      <c r="A80" s="15"/>
      <c r="B80" s="15">
        <v>80101</v>
      </c>
      <c r="C80" s="15"/>
      <c r="D80" s="9" t="s">
        <v>36</v>
      </c>
      <c r="E80" s="122">
        <f aca="true" t="shared" si="29" ref="E80:L80">E81</f>
        <v>18500</v>
      </c>
      <c r="F80" s="121">
        <f t="shared" si="29"/>
        <v>0</v>
      </c>
      <c r="G80" s="121">
        <f t="shared" si="29"/>
        <v>0</v>
      </c>
      <c r="H80" s="121">
        <f t="shared" si="29"/>
        <v>0</v>
      </c>
      <c r="I80" s="121">
        <f t="shared" si="29"/>
        <v>0</v>
      </c>
      <c r="J80" s="121">
        <f t="shared" si="29"/>
        <v>0</v>
      </c>
      <c r="K80" s="121">
        <f t="shared" si="29"/>
        <v>0</v>
      </c>
      <c r="L80" s="121">
        <f t="shared" si="29"/>
        <v>0</v>
      </c>
      <c r="M80" s="158">
        <f>M81+M82</f>
        <v>48110</v>
      </c>
      <c r="N80" s="217"/>
    </row>
    <row r="81" spans="1:14" s="119" customFormat="1" ht="12.75" hidden="1">
      <c r="A81" s="13"/>
      <c r="B81" s="13"/>
      <c r="C81" s="16" t="s">
        <v>103</v>
      </c>
      <c r="D81" s="17" t="s">
        <v>104</v>
      </c>
      <c r="E81" s="123">
        <v>18500</v>
      </c>
      <c r="F81" s="14"/>
      <c r="G81" s="14"/>
      <c r="H81" s="14"/>
      <c r="I81" s="14"/>
      <c r="J81" s="14"/>
      <c r="K81" s="14"/>
      <c r="L81" s="14"/>
      <c r="M81" s="154">
        <f aca="true" t="shared" si="30" ref="M81:M89">E81+F81+G81+H81+I81+J81+K81+L81</f>
        <v>18500</v>
      </c>
      <c r="N81" s="221"/>
    </row>
    <row r="82" spans="1:14" s="119" customFormat="1" ht="38.25" hidden="1">
      <c r="A82" s="13"/>
      <c r="B82" s="13"/>
      <c r="C82" s="16">
        <v>2030</v>
      </c>
      <c r="D82" s="17" t="s">
        <v>37</v>
      </c>
      <c r="E82" s="123">
        <v>29610</v>
      </c>
      <c r="F82" s="14"/>
      <c r="G82" s="14"/>
      <c r="H82" s="14"/>
      <c r="I82" s="14"/>
      <c r="J82" s="14"/>
      <c r="K82" s="14"/>
      <c r="L82" s="14"/>
      <c r="M82" s="154">
        <f t="shared" si="30"/>
        <v>29610</v>
      </c>
      <c r="N82" s="221"/>
    </row>
    <row r="83" spans="1:14" s="4" customFormat="1" ht="12.75" hidden="1">
      <c r="A83" s="15"/>
      <c r="B83" s="15">
        <v>80104</v>
      </c>
      <c r="C83" s="15"/>
      <c r="D83" s="18" t="s">
        <v>38</v>
      </c>
      <c r="E83" s="122">
        <f>SUM(E84:E86)</f>
        <v>122600</v>
      </c>
      <c r="F83" s="121">
        <f>SUM(F84:F86)</f>
        <v>0</v>
      </c>
      <c r="G83" s="121">
        <f aca="true" t="shared" si="31" ref="G83:L83">SUM(G84:G86)</f>
        <v>0</v>
      </c>
      <c r="H83" s="121">
        <f t="shared" si="31"/>
        <v>0</v>
      </c>
      <c r="I83" s="121">
        <f t="shared" si="31"/>
        <v>0</v>
      </c>
      <c r="J83" s="121">
        <f t="shared" si="31"/>
        <v>0</v>
      </c>
      <c r="K83" s="121">
        <f t="shared" si="31"/>
        <v>0</v>
      </c>
      <c r="L83" s="121">
        <f t="shared" si="31"/>
        <v>0</v>
      </c>
      <c r="M83" s="158">
        <f>SUM(M84:M86)</f>
        <v>122600</v>
      </c>
      <c r="N83" s="217"/>
    </row>
    <row r="84" spans="1:14" s="4" customFormat="1" ht="12.75" hidden="1">
      <c r="A84" s="15"/>
      <c r="B84" s="15"/>
      <c r="C84" s="11" t="s">
        <v>148</v>
      </c>
      <c r="D84" s="12" t="s">
        <v>149</v>
      </c>
      <c r="E84" s="114">
        <v>116000</v>
      </c>
      <c r="F84" s="153"/>
      <c r="G84" s="153"/>
      <c r="H84" s="153"/>
      <c r="I84" s="153"/>
      <c r="J84" s="153"/>
      <c r="K84" s="153"/>
      <c r="L84" s="153"/>
      <c r="M84" s="154">
        <f t="shared" si="30"/>
        <v>116000</v>
      </c>
      <c r="N84" s="218"/>
    </row>
    <row r="85" spans="1:14" s="4" customFormat="1" ht="25.5" hidden="1">
      <c r="A85" s="15"/>
      <c r="B85" s="15"/>
      <c r="C85" s="11" t="s">
        <v>111</v>
      </c>
      <c r="D85" s="12" t="s">
        <v>112</v>
      </c>
      <c r="E85" s="114">
        <v>100</v>
      </c>
      <c r="F85" s="153"/>
      <c r="G85" s="153"/>
      <c r="H85" s="153"/>
      <c r="I85" s="153"/>
      <c r="J85" s="153"/>
      <c r="K85" s="153"/>
      <c r="L85" s="153"/>
      <c r="M85" s="154">
        <f t="shared" si="30"/>
        <v>100</v>
      </c>
      <c r="N85" s="218"/>
    </row>
    <row r="86" spans="1:14" s="4" customFormat="1" ht="12.75" hidden="1">
      <c r="A86" s="15"/>
      <c r="B86" s="15"/>
      <c r="C86" s="16" t="s">
        <v>103</v>
      </c>
      <c r="D86" s="17" t="s">
        <v>104</v>
      </c>
      <c r="E86" s="114">
        <v>6500</v>
      </c>
      <c r="F86" s="153"/>
      <c r="G86" s="153"/>
      <c r="H86" s="153"/>
      <c r="I86" s="153"/>
      <c r="J86" s="153"/>
      <c r="K86" s="153"/>
      <c r="L86" s="153"/>
      <c r="M86" s="154">
        <f t="shared" si="30"/>
        <v>6500</v>
      </c>
      <c r="N86" s="218"/>
    </row>
    <row r="87" spans="1:14" s="4" customFormat="1" ht="12.75" hidden="1">
      <c r="A87" s="15"/>
      <c r="B87" s="8">
        <v>80110</v>
      </c>
      <c r="C87" s="8"/>
      <c r="D87" s="9" t="s">
        <v>39</v>
      </c>
      <c r="E87" s="122">
        <f>E88+E89</f>
        <v>0</v>
      </c>
      <c r="F87" s="121">
        <f>F88+F89</f>
        <v>0</v>
      </c>
      <c r="G87" s="121">
        <f aca="true" t="shared" si="32" ref="G87:L87">G88+G89</f>
        <v>0</v>
      </c>
      <c r="H87" s="121">
        <f t="shared" si="32"/>
        <v>0</v>
      </c>
      <c r="I87" s="121">
        <f t="shared" si="32"/>
        <v>0</v>
      </c>
      <c r="J87" s="121">
        <f t="shared" si="32"/>
        <v>0</v>
      </c>
      <c r="K87" s="121">
        <f t="shared" si="32"/>
        <v>0</v>
      </c>
      <c r="L87" s="121">
        <f t="shared" si="32"/>
        <v>0</v>
      </c>
      <c r="M87" s="158">
        <f>M88+M89</f>
        <v>0</v>
      </c>
      <c r="N87" s="217"/>
    </row>
    <row r="88" spans="1:14" s="4" customFormat="1" ht="25.5" hidden="1">
      <c r="A88" s="15"/>
      <c r="B88" s="15"/>
      <c r="C88" s="11">
        <v>6298</v>
      </c>
      <c r="D88" s="12" t="s">
        <v>150</v>
      </c>
      <c r="E88" s="114"/>
      <c r="F88" s="153"/>
      <c r="G88" s="153"/>
      <c r="H88" s="153"/>
      <c r="I88" s="153"/>
      <c r="J88" s="153"/>
      <c r="K88" s="153"/>
      <c r="L88" s="153"/>
      <c r="M88" s="154">
        <f t="shared" si="30"/>
        <v>0</v>
      </c>
      <c r="N88" s="218"/>
    </row>
    <row r="89" spans="1:14" s="4" customFormat="1" ht="38.25" hidden="1">
      <c r="A89" s="15"/>
      <c r="B89" s="15"/>
      <c r="C89" s="11">
        <v>6339</v>
      </c>
      <c r="D89" s="12" t="s">
        <v>151</v>
      </c>
      <c r="E89" s="114"/>
      <c r="F89" s="153"/>
      <c r="G89" s="153"/>
      <c r="H89" s="153"/>
      <c r="I89" s="153"/>
      <c r="J89" s="153"/>
      <c r="K89" s="153"/>
      <c r="L89" s="153"/>
      <c r="M89" s="154">
        <f t="shared" si="30"/>
        <v>0</v>
      </c>
      <c r="N89" s="218"/>
    </row>
    <row r="90" spans="1:14" s="4" customFormat="1" ht="12.75" hidden="1">
      <c r="A90" s="15"/>
      <c r="B90" s="8">
        <v>80113</v>
      </c>
      <c r="C90" s="8"/>
      <c r="D90" s="9" t="s">
        <v>164</v>
      </c>
      <c r="E90" s="122">
        <f aca="true" t="shared" si="33" ref="E90:M90">E91</f>
        <v>0</v>
      </c>
      <c r="F90" s="121">
        <f t="shared" si="33"/>
        <v>0</v>
      </c>
      <c r="G90" s="121">
        <f t="shared" si="33"/>
        <v>0</v>
      </c>
      <c r="H90" s="121">
        <f t="shared" si="33"/>
        <v>0</v>
      </c>
      <c r="I90" s="121">
        <f t="shared" si="33"/>
        <v>0</v>
      </c>
      <c r="J90" s="121">
        <f t="shared" si="33"/>
        <v>0</v>
      </c>
      <c r="K90" s="121">
        <f t="shared" si="33"/>
        <v>0</v>
      </c>
      <c r="L90" s="121">
        <f t="shared" si="33"/>
        <v>0</v>
      </c>
      <c r="M90" s="158">
        <f t="shared" si="33"/>
        <v>0</v>
      </c>
      <c r="N90" s="217"/>
    </row>
    <row r="91" spans="1:14" s="4" customFormat="1" ht="12.75" hidden="1">
      <c r="A91" s="15"/>
      <c r="B91" s="15"/>
      <c r="C91" s="16" t="s">
        <v>103</v>
      </c>
      <c r="D91" s="17" t="s">
        <v>104</v>
      </c>
      <c r="E91" s="114"/>
      <c r="F91" s="153"/>
      <c r="G91" s="153"/>
      <c r="H91" s="153"/>
      <c r="I91" s="153"/>
      <c r="J91" s="153"/>
      <c r="K91" s="153"/>
      <c r="L91" s="153"/>
      <c r="M91" s="154">
        <f>E91+F91+G91+H91+I91+J91+K91</f>
        <v>0</v>
      </c>
      <c r="N91" s="218"/>
    </row>
    <row r="92" spans="1:14" s="4" customFormat="1" ht="25.5" hidden="1">
      <c r="A92" s="15"/>
      <c r="B92" s="8">
        <v>80114</v>
      </c>
      <c r="C92" s="8"/>
      <c r="D92" s="9" t="s">
        <v>152</v>
      </c>
      <c r="E92" s="122">
        <f>E93+E94</f>
        <v>500</v>
      </c>
      <c r="F92" s="121">
        <f>F93+F94</f>
        <v>0</v>
      </c>
      <c r="G92" s="121">
        <f aca="true" t="shared" si="34" ref="G92:L92">G93+G94</f>
        <v>0</v>
      </c>
      <c r="H92" s="121">
        <f t="shared" si="34"/>
        <v>0</v>
      </c>
      <c r="I92" s="121">
        <f t="shared" si="34"/>
        <v>0</v>
      </c>
      <c r="J92" s="121">
        <f t="shared" si="34"/>
        <v>0</v>
      </c>
      <c r="K92" s="121">
        <f t="shared" si="34"/>
        <v>0</v>
      </c>
      <c r="L92" s="121">
        <f t="shared" si="34"/>
        <v>0</v>
      </c>
      <c r="M92" s="158">
        <f>E92+F92+G92+H92+I92+J92+K92</f>
        <v>500</v>
      </c>
      <c r="N92" s="217"/>
    </row>
    <row r="93" spans="1:14" s="4" customFormat="1" ht="12.75" hidden="1">
      <c r="A93" s="15"/>
      <c r="B93" s="15"/>
      <c r="C93" s="11" t="s">
        <v>29</v>
      </c>
      <c r="D93" s="12" t="s">
        <v>30</v>
      </c>
      <c r="E93" s="114">
        <v>500</v>
      </c>
      <c r="F93" s="153"/>
      <c r="G93" s="153"/>
      <c r="H93" s="153"/>
      <c r="I93" s="153"/>
      <c r="J93" s="153"/>
      <c r="K93" s="153"/>
      <c r="L93" s="153"/>
      <c r="M93" s="154">
        <f>E93+F93+G93+H93+I93+J93+K93+L93</f>
        <v>500</v>
      </c>
      <c r="N93" s="218"/>
    </row>
    <row r="94" spans="1:14" s="4" customFormat="1" ht="12.75" hidden="1">
      <c r="A94" s="15"/>
      <c r="B94" s="15"/>
      <c r="C94" s="16" t="s">
        <v>103</v>
      </c>
      <c r="D94" s="17" t="s">
        <v>104</v>
      </c>
      <c r="E94" s="114"/>
      <c r="F94" s="153"/>
      <c r="G94" s="153"/>
      <c r="H94" s="153"/>
      <c r="I94" s="153"/>
      <c r="J94" s="153"/>
      <c r="K94" s="153"/>
      <c r="L94" s="153"/>
      <c r="M94" s="154">
        <f>E94+F94+G94+H94+I94+J94+K94+L94</f>
        <v>0</v>
      </c>
      <c r="N94" s="218"/>
    </row>
    <row r="95" spans="1:14" s="4" customFormat="1" ht="12.75" hidden="1">
      <c r="A95" s="15"/>
      <c r="B95" s="15">
        <v>80195</v>
      </c>
      <c r="C95" s="11"/>
      <c r="D95" s="19" t="s">
        <v>40</v>
      </c>
      <c r="E95" s="122">
        <f>E96</f>
        <v>60181</v>
      </c>
      <c r="F95" s="121">
        <f>F96</f>
        <v>0</v>
      </c>
      <c r="G95" s="121">
        <f aca="true" t="shared" si="35" ref="G95:L95">G96</f>
        <v>0</v>
      </c>
      <c r="H95" s="121">
        <f t="shared" si="35"/>
        <v>0</v>
      </c>
      <c r="I95" s="121">
        <f t="shared" si="35"/>
        <v>0</v>
      </c>
      <c r="J95" s="121">
        <f t="shared" si="35"/>
        <v>0</v>
      </c>
      <c r="K95" s="121">
        <f t="shared" si="35"/>
        <v>0</v>
      </c>
      <c r="L95" s="121">
        <f t="shared" si="35"/>
        <v>0</v>
      </c>
      <c r="M95" s="160">
        <f>M96</f>
        <v>60181</v>
      </c>
      <c r="N95" s="217"/>
    </row>
    <row r="96" spans="1:14" s="4" customFormat="1" ht="38.25" hidden="1">
      <c r="A96" s="15"/>
      <c r="B96" s="15"/>
      <c r="C96" s="16">
        <v>2030</v>
      </c>
      <c r="D96" s="17" t="s">
        <v>37</v>
      </c>
      <c r="E96" s="114">
        <v>60181</v>
      </c>
      <c r="F96" s="153"/>
      <c r="G96" s="153"/>
      <c r="H96" s="153"/>
      <c r="I96" s="153"/>
      <c r="J96" s="153"/>
      <c r="K96" s="153"/>
      <c r="L96" s="153"/>
      <c r="M96" s="154">
        <f>E96+F96+G96+H96+I96+J96+K96+L96</f>
        <v>60181</v>
      </c>
      <c r="N96" s="218"/>
    </row>
    <row r="97" spans="1:14" s="4" customFormat="1" ht="12.75">
      <c r="A97" s="6">
        <v>852</v>
      </c>
      <c r="B97" s="6"/>
      <c r="C97" s="6"/>
      <c r="D97" s="7" t="s">
        <v>177</v>
      </c>
      <c r="E97" s="108">
        <f>E101+E103+E106+E98+E109</f>
        <v>1926310</v>
      </c>
      <c r="F97" s="155">
        <f>F101+F103+F106+F98+F109</f>
        <v>-6540</v>
      </c>
      <c r="G97" s="156">
        <f aca="true" t="shared" si="36" ref="G97:L97">G101+G103+G106+G98+G109</f>
        <v>0</v>
      </c>
      <c r="H97" s="156">
        <f t="shared" si="36"/>
        <v>0</v>
      </c>
      <c r="I97" s="156">
        <f t="shared" si="36"/>
        <v>0</v>
      </c>
      <c r="J97" s="156">
        <f t="shared" si="36"/>
        <v>0</v>
      </c>
      <c r="K97" s="156">
        <f t="shared" si="36"/>
        <v>0</v>
      </c>
      <c r="L97" s="156">
        <f t="shared" si="36"/>
        <v>0</v>
      </c>
      <c r="M97" s="108">
        <f>M101+M103+M106+M98+M109</f>
        <v>1919770</v>
      </c>
      <c r="N97" s="216"/>
    </row>
    <row r="98" spans="1:14" s="119" customFormat="1" ht="53.25" customHeight="1">
      <c r="A98" s="13"/>
      <c r="B98" s="8">
        <v>85212</v>
      </c>
      <c r="C98" s="8"/>
      <c r="D98" s="9" t="s">
        <v>178</v>
      </c>
      <c r="E98" s="109">
        <f>SUM(E99:E100)</f>
        <v>1777100</v>
      </c>
      <c r="F98" s="157">
        <f>SUM(F99:F100)</f>
        <v>1000</v>
      </c>
      <c r="G98" s="157">
        <f aca="true" t="shared" si="37" ref="G98:L98">SUM(G99:G100)</f>
        <v>0</v>
      </c>
      <c r="H98" s="157">
        <f t="shared" si="37"/>
        <v>0</v>
      </c>
      <c r="I98" s="157">
        <f t="shared" si="37"/>
        <v>0</v>
      </c>
      <c r="J98" s="157">
        <f t="shared" si="37"/>
        <v>0</v>
      </c>
      <c r="K98" s="157">
        <f t="shared" si="37"/>
        <v>0</v>
      </c>
      <c r="L98" s="157">
        <f t="shared" si="37"/>
        <v>0</v>
      </c>
      <c r="M98" s="158">
        <f>M99+M100</f>
        <v>1778100</v>
      </c>
      <c r="N98" s="219"/>
    </row>
    <row r="99" spans="1:14" s="119" customFormat="1" ht="57" customHeight="1">
      <c r="A99" s="13"/>
      <c r="B99" s="8"/>
      <c r="C99" s="10">
        <v>2010</v>
      </c>
      <c r="D99" s="12" t="s">
        <v>32</v>
      </c>
      <c r="E99" s="123">
        <v>1771100</v>
      </c>
      <c r="F99" s="14"/>
      <c r="G99" s="14"/>
      <c r="H99" s="14"/>
      <c r="I99" s="14"/>
      <c r="J99" s="14"/>
      <c r="K99" s="14"/>
      <c r="L99" s="14"/>
      <c r="M99" s="154">
        <f aca="true" t="shared" si="38" ref="M99:M105">E99+F99+G99+H99+I99+J99+K99+L99</f>
        <v>1771100</v>
      </c>
      <c r="N99" s="221"/>
    </row>
    <row r="100" spans="1:14" s="119" customFormat="1" ht="56.25" customHeight="1">
      <c r="A100" s="13"/>
      <c r="B100" s="8"/>
      <c r="C100" s="10">
        <v>2360</v>
      </c>
      <c r="D100" s="12" t="s">
        <v>170</v>
      </c>
      <c r="E100" s="123">
        <v>6000</v>
      </c>
      <c r="F100" s="14">
        <v>1000</v>
      </c>
      <c r="G100" s="14"/>
      <c r="H100" s="14"/>
      <c r="I100" s="14"/>
      <c r="J100" s="14"/>
      <c r="K100" s="14"/>
      <c r="L100" s="14"/>
      <c r="M100" s="154">
        <f t="shared" si="38"/>
        <v>7000</v>
      </c>
      <c r="N100" s="147" t="s">
        <v>264</v>
      </c>
    </row>
    <row r="101" spans="1:14" s="119" customFormat="1" ht="51">
      <c r="A101" s="13"/>
      <c r="B101" s="8">
        <v>85213</v>
      </c>
      <c r="C101" s="8"/>
      <c r="D101" s="9" t="s">
        <v>179</v>
      </c>
      <c r="E101" s="109">
        <f aca="true" t="shared" si="39" ref="E101:M101">E102</f>
        <v>11200</v>
      </c>
      <c r="F101" s="157">
        <f t="shared" si="39"/>
        <v>0</v>
      </c>
      <c r="G101" s="157">
        <f t="shared" si="39"/>
        <v>0</v>
      </c>
      <c r="H101" s="157">
        <f t="shared" si="39"/>
        <v>0</v>
      </c>
      <c r="I101" s="157">
        <f t="shared" si="39"/>
        <v>0</v>
      </c>
      <c r="J101" s="157">
        <f t="shared" si="39"/>
        <v>0</v>
      </c>
      <c r="K101" s="157">
        <f t="shared" si="39"/>
        <v>0</v>
      </c>
      <c r="L101" s="157">
        <f t="shared" si="39"/>
        <v>0</v>
      </c>
      <c r="M101" s="158">
        <f t="shared" si="39"/>
        <v>11200</v>
      </c>
      <c r="N101" s="219"/>
    </row>
    <row r="102" spans="1:14" s="119" customFormat="1" ht="51">
      <c r="A102" s="13"/>
      <c r="B102" s="13"/>
      <c r="C102" s="10">
        <v>2010</v>
      </c>
      <c r="D102" s="12" t="s">
        <v>32</v>
      </c>
      <c r="E102" s="123">
        <v>11200</v>
      </c>
      <c r="F102" s="14"/>
      <c r="G102" s="14"/>
      <c r="H102" s="14"/>
      <c r="I102" s="14"/>
      <c r="J102" s="14"/>
      <c r="K102" s="14"/>
      <c r="L102" s="14"/>
      <c r="M102" s="154">
        <f t="shared" si="38"/>
        <v>11200</v>
      </c>
      <c r="N102" s="221"/>
    </row>
    <row r="103" spans="1:14" s="4" customFormat="1" ht="25.5">
      <c r="A103" s="8"/>
      <c r="B103" s="8">
        <v>85214</v>
      </c>
      <c r="C103" s="8"/>
      <c r="D103" s="9" t="s">
        <v>180</v>
      </c>
      <c r="E103" s="122">
        <f>E104+E105</f>
        <v>70600</v>
      </c>
      <c r="F103" s="326">
        <f>F104+F105</f>
        <v>-13700</v>
      </c>
      <c r="G103" s="121">
        <f aca="true" t="shared" si="40" ref="G103:L103">G104+G105</f>
        <v>0</v>
      </c>
      <c r="H103" s="121">
        <f t="shared" si="40"/>
        <v>0</v>
      </c>
      <c r="I103" s="121">
        <f t="shared" si="40"/>
        <v>0</v>
      </c>
      <c r="J103" s="121">
        <f t="shared" si="40"/>
        <v>0</v>
      </c>
      <c r="K103" s="121">
        <f t="shared" si="40"/>
        <v>0</v>
      </c>
      <c r="L103" s="121">
        <f t="shared" si="40"/>
        <v>0</v>
      </c>
      <c r="M103" s="158">
        <f>M104+M105</f>
        <v>56900</v>
      </c>
      <c r="N103" s="217"/>
    </row>
    <row r="104" spans="1:14" s="4" customFormat="1" ht="53.25" customHeight="1">
      <c r="A104" s="8"/>
      <c r="B104" s="10"/>
      <c r="C104" s="10">
        <v>2010</v>
      </c>
      <c r="D104" s="12" t="s">
        <v>32</v>
      </c>
      <c r="E104" s="114">
        <v>36900</v>
      </c>
      <c r="F104" s="152"/>
      <c r="G104" s="153"/>
      <c r="H104" s="153"/>
      <c r="I104" s="153"/>
      <c r="J104" s="153"/>
      <c r="K104" s="153"/>
      <c r="L104" s="153"/>
      <c r="M104" s="154">
        <f t="shared" si="38"/>
        <v>36900</v>
      </c>
      <c r="N104" s="221"/>
    </row>
    <row r="105" spans="1:14" s="4" customFormat="1" ht="38.25">
      <c r="A105" s="8"/>
      <c r="B105" s="10"/>
      <c r="C105" s="16">
        <v>2030</v>
      </c>
      <c r="D105" s="17" t="s">
        <v>37</v>
      </c>
      <c r="E105" s="114">
        <v>33700</v>
      </c>
      <c r="F105" s="152">
        <v>-13700</v>
      </c>
      <c r="G105" s="153"/>
      <c r="H105" s="153"/>
      <c r="I105" s="153"/>
      <c r="J105" s="153"/>
      <c r="K105" s="153"/>
      <c r="L105" s="153"/>
      <c r="M105" s="154">
        <f t="shared" si="38"/>
        <v>20000</v>
      </c>
      <c r="N105" s="221" t="s">
        <v>350</v>
      </c>
    </row>
    <row r="106" spans="1:14" s="4" customFormat="1" ht="14.25" customHeight="1">
      <c r="A106" s="8"/>
      <c r="B106" s="8">
        <v>85219</v>
      </c>
      <c r="C106" s="8"/>
      <c r="D106" s="9" t="s">
        <v>181</v>
      </c>
      <c r="E106" s="122">
        <f>E107+E108</f>
        <v>39550</v>
      </c>
      <c r="F106" s="121">
        <f>F107+F108</f>
        <v>0</v>
      </c>
      <c r="G106" s="121">
        <f aca="true" t="shared" si="41" ref="G106:L106">G107+G108</f>
        <v>0</v>
      </c>
      <c r="H106" s="121">
        <f t="shared" si="41"/>
        <v>0</v>
      </c>
      <c r="I106" s="121">
        <f t="shared" si="41"/>
        <v>0</v>
      </c>
      <c r="J106" s="121">
        <f t="shared" si="41"/>
        <v>0</v>
      </c>
      <c r="K106" s="121">
        <f t="shared" si="41"/>
        <v>0</v>
      </c>
      <c r="L106" s="121">
        <f t="shared" si="41"/>
        <v>0</v>
      </c>
      <c r="M106" s="158">
        <f>M107+M108</f>
        <v>39550</v>
      </c>
      <c r="N106" s="217"/>
    </row>
    <row r="107" spans="1:14" s="4" customFormat="1" ht="38.25">
      <c r="A107" s="8"/>
      <c r="B107" s="10"/>
      <c r="C107" s="16">
        <v>2030</v>
      </c>
      <c r="D107" s="17" t="s">
        <v>37</v>
      </c>
      <c r="E107" s="114">
        <v>38550</v>
      </c>
      <c r="F107" s="153"/>
      <c r="G107" s="153"/>
      <c r="H107" s="153"/>
      <c r="I107" s="153"/>
      <c r="J107" s="153"/>
      <c r="K107" s="153"/>
      <c r="L107" s="153"/>
      <c r="M107" s="154">
        <f>E107+F107+G107+H107+I107+J107+K107+L107</f>
        <v>38550</v>
      </c>
      <c r="N107" s="218"/>
    </row>
    <row r="108" spans="1:14" s="128" customFormat="1" ht="12.75">
      <c r="A108" s="8"/>
      <c r="B108" s="8"/>
      <c r="C108" s="11" t="s">
        <v>29</v>
      </c>
      <c r="D108" s="12" t="s">
        <v>30</v>
      </c>
      <c r="E108" s="114">
        <v>1000</v>
      </c>
      <c r="F108" s="153"/>
      <c r="G108" s="153"/>
      <c r="H108" s="153"/>
      <c r="I108" s="153"/>
      <c r="J108" s="153"/>
      <c r="K108" s="153"/>
      <c r="L108" s="153"/>
      <c r="M108" s="154">
        <f>E108+F108+G108+H108+I108+J108+K108+L108</f>
        <v>1000</v>
      </c>
      <c r="N108" s="218"/>
    </row>
    <row r="109" spans="1:14" s="129" customFormat="1" ht="16.5" customHeight="1">
      <c r="A109" s="118"/>
      <c r="B109" s="118">
        <v>85295</v>
      </c>
      <c r="C109" s="118"/>
      <c r="D109" s="19" t="s">
        <v>40</v>
      </c>
      <c r="E109" s="122">
        <f aca="true" t="shared" si="42" ref="E109:M109">E110</f>
        <v>27860</v>
      </c>
      <c r="F109" s="121">
        <f t="shared" si="42"/>
        <v>6160</v>
      </c>
      <c r="G109" s="121">
        <f t="shared" si="42"/>
        <v>0</v>
      </c>
      <c r="H109" s="121">
        <f t="shared" si="42"/>
        <v>0</v>
      </c>
      <c r="I109" s="121">
        <f t="shared" si="42"/>
        <v>0</v>
      </c>
      <c r="J109" s="121">
        <f t="shared" si="42"/>
        <v>0</v>
      </c>
      <c r="K109" s="121">
        <f t="shared" si="42"/>
        <v>0</v>
      </c>
      <c r="L109" s="121">
        <f t="shared" si="42"/>
        <v>0</v>
      </c>
      <c r="M109" s="160">
        <f t="shared" si="42"/>
        <v>34020</v>
      </c>
      <c r="N109" s="217"/>
    </row>
    <row r="110" spans="1:14" s="128" customFormat="1" ht="38.25">
      <c r="A110" s="8"/>
      <c r="B110" s="8"/>
      <c r="C110" s="16">
        <v>2030</v>
      </c>
      <c r="D110" s="17" t="s">
        <v>37</v>
      </c>
      <c r="E110" s="114">
        <v>27860</v>
      </c>
      <c r="F110" s="153">
        <v>6160</v>
      </c>
      <c r="G110" s="153"/>
      <c r="H110" s="153"/>
      <c r="I110" s="153"/>
      <c r="J110" s="153"/>
      <c r="K110" s="153"/>
      <c r="L110" s="153"/>
      <c r="M110" s="154">
        <f>E110+F110+G110+H110+I110+J110+K110+L110</f>
        <v>34020</v>
      </c>
      <c r="N110" s="218" t="s">
        <v>351</v>
      </c>
    </row>
    <row r="111" spans="1:14" s="4" customFormat="1" ht="12.75" customHeight="1" hidden="1">
      <c r="A111" s="6">
        <v>854</v>
      </c>
      <c r="B111" s="6"/>
      <c r="C111" s="6"/>
      <c r="D111" s="7" t="s">
        <v>190</v>
      </c>
      <c r="E111" s="108">
        <f>E112</f>
        <v>21913</v>
      </c>
      <c r="F111" s="156">
        <f>F112</f>
        <v>0</v>
      </c>
      <c r="G111" s="156">
        <f aca="true" t="shared" si="43" ref="G111:L111">G112</f>
        <v>0</v>
      </c>
      <c r="H111" s="156">
        <f t="shared" si="43"/>
        <v>0</v>
      </c>
      <c r="I111" s="156">
        <f t="shared" si="43"/>
        <v>0</v>
      </c>
      <c r="J111" s="156">
        <f t="shared" si="43"/>
        <v>0</v>
      </c>
      <c r="K111" s="156">
        <f t="shared" si="43"/>
        <v>0</v>
      </c>
      <c r="L111" s="156">
        <f t="shared" si="43"/>
        <v>0</v>
      </c>
      <c r="M111" s="108">
        <f>M112</f>
        <v>21913</v>
      </c>
      <c r="N111" s="216"/>
    </row>
    <row r="112" spans="1:14" s="128" customFormat="1" ht="12.75" customHeight="1" hidden="1">
      <c r="A112" s="8"/>
      <c r="B112" s="8">
        <v>85415</v>
      </c>
      <c r="C112" s="16"/>
      <c r="D112" s="222" t="s">
        <v>191</v>
      </c>
      <c r="E112" s="122">
        <f aca="true" t="shared" si="44" ref="E112:L112">E113</f>
        <v>21913</v>
      </c>
      <c r="F112" s="121">
        <f>F113</f>
        <v>0</v>
      </c>
      <c r="G112" s="121">
        <f t="shared" si="44"/>
        <v>0</v>
      </c>
      <c r="H112" s="121">
        <f t="shared" si="44"/>
        <v>0</v>
      </c>
      <c r="I112" s="121">
        <f t="shared" si="44"/>
        <v>0</v>
      </c>
      <c r="J112" s="121">
        <f t="shared" si="44"/>
        <v>0</v>
      </c>
      <c r="K112" s="121">
        <f t="shared" si="44"/>
        <v>0</v>
      </c>
      <c r="L112" s="121">
        <f t="shared" si="44"/>
        <v>0</v>
      </c>
      <c r="M112" s="160">
        <f>M113</f>
        <v>21913</v>
      </c>
      <c r="N112" s="217"/>
    </row>
    <row r="113" spans="1:14" s="128" customFormat="1" ht="38.25" hidden="1">
      <c r="A113" s="8"/>
      <c r="B113" s="8"/>
      <c r="C113" s="16">
        <v>2030</v>
      </c>
      <c r="D113" s="17" t="s">
        <v>37</v>
      </c>
      <c r="E113" s="327">
        <v>21913</v>
      </c>
      <c r="F113" s="161"/>
      <c r="G113" s="161"/>
      <c r="H113" s="161"/>
      <c r="I113" s="161"/>
      <c r="J113" s="161"/>
      <c r="K113" s="161"/>
      <c r="L113" s="161"/>
      <c r="M113" s="154">
        <f>E113+F113+G113+H113+I113+J113+K113+L113</f>
        <v>21913</v>
      </c>
      <c r="N113" s="309"/>
    </row>
    <row r="114" spans="1:14" s="4" customFormat="1" ht="25.5" hidden="1">
      <c r="A114" s="6">
        <v>900</v>
      </c>
      <c r="B114" s="6"/>
      <c r="C114" s="6"/>
      <c r="D114" s="7" t="s">
        <v>41</v>
      </c>
      <c r="E114" s="108">
        <f>E115+E117</f>
        <v>3200</v>
      </c>
      <c r="F114" s="156">
        <f>F115+F117</f>
        <v>0</v>
      </c>
      <c r="G114" s="156">
        <f aca="true" t="shared" si="45" ref="G114:L114">G115+G117</f>
        <v>0</v>
      </c>
      <c r="H114" s="156">
        <f t="shared" si="45"/>
        <v>0</v>
      </c>
      <c r="I114" s="156">
        <f t="shared" si="45"/>
        <v>0</v>
      </c>
      <c r="J114" s="156">
        <f t="shared" si="45"/>
        <v>0</v>
      </c>
      <c r="K114" s="156">
        <f t="shared" si="45"/>
        <v>0</v>
      </c>
      <c r="L114" s="156">
        <f t="shared" si="45"/>
        <v>0</v>
      </c>
      <c r="M114" s="108">
        <f>M115+M117</f>
        <v>3200</v>
      </c>
      <c r="N114" s="216"/>
    </row>
    <row r="115" spans="1:14" s="4" customFormat="1" ht="25.5" hidden="1">
      <c r="A115" s="8"/>
      <c r="B115" s="8">
        <v>90011</v>
      </c>
      <c r="C115" s="8"/>
      <c r="D115" s="9" t="s">
        <v>7</v>
      </c>
      <c r="E115" s="122">
        <f aca="true" t="shared" si="46" ref="E115:M115">SUM(E116:E116)</f>
        <v>2000</v>
      </c>
      <c r="F115" s="121">
        <f t="shared" si="46"/>
        <v>0</v>
      </c>
      <c r="G115" s="121">
        <f t="shared" si="46"/>
        <v>0</v>
      </c>
      <c r="H115" s="121">
        <f t="shared" si="46"/>
        <v>0</v>
      </c>
      <c r="I115" s="121">
        <f t="shared" si="46"/>
        <v>0</v>
      </c>
      <c r="J115" s="121">
        <f t="shared" si="46"/>
        <v>0</v>
      </c>
      <c r="K115" s="121">
        <f t="shared" si="46"/>
        <v>0</v>
      </c>
      <c r="L115" s="121">
        <f t="shared" si="46"/>
        <v>0</v>
      </c>
      <c r="M115" s="158">
        <f t="shared" si="46"/>
        <v>2000</v>
      </c>
      <c r="N115" s="217"/>
    </row>
    <row r="116" spans="1:14" s="4" customFormat="1" ht="12.75" hidden="1">
      <c r="A116" s="10"/>
      <c r="B116" s="10"/>
      <c r="C116" s="11" t="s">
        <v>8</v>
      </c>
      <c r="D116" s="12" t="s">
        <v>9</v>
      </c>
      <c r="E116" s="114">
        <v>2000</v>
      </c>
      <c r="F116" s="153"/>
      <c r="G116" s="153"/>
      <c r="H116" s="153"/>
      <c r="I116" s="153"/>
      <c r="J116" s="153"/>
      <c r="K116" s="153"/>
      <c r="L116" s="153"/>
      <c r="M116" s="154">
        <f>E116+F116+G116+H116+I116+J116+K116+L116</f>
        <v>2000</v>
      </c>
      <c r="N116" s="218"/>
    </row>
    <row r="117" spans="1:14" s="4" customFormat="1" ht="12.75" hidden="1">
      <c r="A117" s="10"/>
      <c r="B117" s="8">
        <v>90095</v>
      </c>
      <c r="C117" s="8"/>
      <c r="D117" s="9" t="s">
        <v>40</v>
      </c>
      <c r="E117" s="122">
        <f>E118</f>
        <v>1200</v>
      </c>
      <c r="F117" s="121">
        <f>F118</f>
        <v>0</v>
      </c>
      <c r="G117" s="121">
        <f aca="true" t="shared" si="47" ref="G117:L117">G118</f>
        <v>0</v>
      </c>
      <c r="H117" s="121">
        <f t="shared" si="47"/>
        <v>0</v>
      </c>
      <c r="I117" s="121">
        <f t="shared" si="47"/>
        <v>0</v>
      </c>
      <c r="J117" s="121">
        <f t="shared" si="47"/>
        <v>0</v>
      </c>
      <c r="K117" s="121">
        <f t="shared" si="47"/>
        <v>0</v>
      </c>
      <c r="L117" s="121">
        <f t="shared" si="47"/>
        <v>0</v>
      </c>
      <c r="M117" s="160">
        <f>M118</f>
        <v>1200</v>
      </c>
      <c r="N117" s="217"/>
    </row>
    <row r="118" spans="1:14" s="4" customFormat="1" ht="12.75" hidden="1">
      <c r="A118" s="10"/>
      <c r="B118" s="15"/>
      <c r="C118" s="11" t="s">
        <v>148</v>
      </c>
      <c r="D118" s="12" t="s">
        <v>149</v>
      </c>
      <c r="E118" s="114">
        <v>1200</v>
      </c>
      <c r="F118" s="153"/>
      <c r="G118" s="153"/>
      <c r="H118" s="153"/>
      <c r="I118" s="153"/>
      <c r="J118" s="153"/>
      <c r="K118" s="153"/>
      <c r="L118" s="153"/>
      <c r="M118" s="154">
        <f>E118+F118+G118+H118+I118+J118+K118+L118</f>
        <v>1200</v>
      </c>
      <c r="N118" s="218"/>
    </row>
    <row r="119" spans="1:14" s="4" customFormat="1" ht="12.75" customHeight="1" hidden="1">
      <c r="A119" s="223">
        <v>921</v>
      </c>
      <c r="B119" s="6"/>
      <c r="C119" s="6"/>
      <c r="D119" s="7" t="s">
        <v>192</v>
      </c>
      <c r="E119" s="108">
        <f aca="true" t="shared" si="48" ref="E119:L120">E120</f>
        <v>0</v>
      </c>
      <c r="F119" s="311"/>
      <c r="G119" s="156">
        <f t="shared" si="48"/>
        <v>0</v>
      </c>
      <c r="H119" s="156">
        <f t="shared" si="48"/>
        <v>0</v>
      </c>
      <c r="I119" s="156">
        <f t="shared" si="48"/>
        <v>0</v>
      </c>
      <c r="J119" s="156">
        <f t="shared" si="48"/>
        <v>0</v>
      </c>
      <c r="K119" s="156">
        <f t="shared" si="48"/>
        <v>0</v>
      </c>
      <c r="L119" s="156">
        <f t="shared" si="48"/>
        <v>0</v>
      </c>
      <c r="M119" s="159">
        <f>M120</f>
        <v>0</v>
      </c>
      <c r="N119" s="216"/>
    </row>
    <row r="120" spans="1:14" s="4" customFormat="1" ht="12.75" customHeight="1" hidden="1">
      <c r="A120" s="10"/>
      <c r="B120" s="8">
        <v>92116</v>
      </c>
      <c r="C120" s="8"/>
      <c r="D120" s="9" t="s">
        <v>193</v>
      </c>
      <c r="E120" s="122">
        <f t="shared" si="48"/>
        <v>0</v>
      </c>
      <c r="F120" s="314"/>
      <c r="G120" s="121">
        <f t="shared" si="48"/>
        <v>0</v>
      </c>
      <c r="H120" s="121">
        <f t="shared" si="48"/>
        <v>0</v>
      </c>
      <c r="I120" s="121">
        <f t="shared" si="48"/>
        <v>0</v>
      </c>
      <c r="J120" s="121">
        <f t="shared" si="48"/>
        <v>0</v>
      </c>
      <c r="K120" s="121">
        <f t="shared" si="48"/>
        <v>0</v>
      </c>
      <c r="L120" s="121">
        <f t="shared" si="48"/>
        <v>0</v>
      </c>
      <c r="M120" s="160">
        <f>M121</f>
        <v>0</v>
      </c>
      <c r="N120" s="217"/>
    </row>
    <row r="121" spans="1:14" s="4" customFormat="1" ht="54.75" customHeight="1" hidden="1">
      <c r="A121" s="10"/>
      <c r="B121" s="8"/>
      <c r="C121" s="16">
        <v>2020</v>
      </c>
      <c r="D121" s="17" t="s">
        <v>223</v>
      </c>
      <c r="E121" s="114"/>
      <c r="F121" s="153"/>
      <c r="G121" s="153"/>
      <c r="H121" s="153"/>
      <c r="I121" s="153"/>
      <c r="J121" s="153"/>
      <c r="K121" s="153"/>
      <c r="L121" s="153"/>
      <c r="M121" s="154">
        <f>E121+F121+G121+H121+I121+J121+K121</f>
        <v>0</v>
      </c>
      <c r="N121" s="218"/>
    </row>
    <row r="122" spans="1:14" s="4" customFormat="1" ht="12.75" hidden="1">
      <c r="A122" s="310">
        <v>926</v>
      </c>
      <c r="B122" s="214"/>
      <c r="C122" s="214"/>
      <c r="D122" s="215" t="s">
        <v>19</v>
      </c>
      <c r="E122" s="159">
        <f>E123</f>
        <v>40000</v>
      </c>
      <c r="F122" s="311">
        <f aca="true" t="shared" si="49" ref="F122:M123">F123</f>
        <v>0</v>
      </c>
      <c r="G122" s="159">
        <f t="shared" si="49"/>
        <v>0</v>
      </c>
      <c r="H122" s="159">
        <f t="shared" si="49"/>
        <v>0</v>
      </c>
      <c r="I122" s="159">
        <f t="shared" si="49"/>
        <v>0</v>
      </c>
      <c r="J122" s="159">
        <f t="shared" si="49"/>
        <v>0</v>
      </c>
      <c r="K122" s="159">
        <f t="shared" si="49"/>
        <v>0</v>
      </c>
      <c r="L122" s="159">
        <f t="shared" si="49"/>
        <v>0</v>
      </c>
      <c r="M122" s="159">
        <f t="shared" si="49"/>
        <v>40000</v>
      </c>
      <c r="N122" s="312"/>
    </row>
    <row r="123" spans="1:14" s="4" customFormat="1" ht="25.5" hidden="1">
      <c r="A123" s="25"/>
      <c r="B123" s="15">
        <v>92605</v>
      </c>
      <c r="C123" s="15"/>
      <c r="D123" s="18" t="s">
        <v>20</v>
      </c>
      <c r="E123" s="313">
        <f>E124</f>
        <v>40000</v>
      </c>
      <c r="F123" s="314">
        <f t="shared" si="49"/>
        <v>0</v>
      </c>
      <c r="G123" s="313">
        <f t="shared" si="49"/>
        <v>0</v>
      </c>
      <c r="H123" s="313">
        <f t="shared" si="49"/>
        <v>0</v>
      </c>
      <c r="I123" s="313">
        <f t="shared" si="49"/>
        <v>0</v>
      </c>
      <c r="J123" s="313">
        <f t="shared" si="49"/>
        <v>0</v>
      </c>
      <c r="K123" s="313">
        <f t="shared" si="49"/>
        <v>0</v>
      </c>
      <c r="L123" s="313">
        <f t="shared" si="49"/>
        <v>0</v>
      </c>
      <c r="M123" s="160">
        <f t="shared" si="49"/>
        <v>40000</v>
      </c>
      <c r="N123" s="218"/>
    </row>
    <row r="124" spans="1:14" s="4" customFormat="1" ht="51" hidden="1">
      <c r="A124" s="25"/>
      <c r="B124" s="15"/>
      <c r="C124" s="120">
        <v>2710</v>
      </c>
      <c r="D124" s="143" t="s">
        <v>352</v>
      </c>
      <c r="E124" s="114">
        <v>40000</v>
      </c>
      <c r="F124" s="153"/>
      <c r="G124" s="153"/>
      <c r="H124" s="153"/>
      <c r="I124" s="153"/>
      <c r="J124" s="153"/>
      <c r="K124" s="153"/>
      <c r="L124" s="153"/>
      <c r="M124" s="154">
        <f>E124+F124+G124+H124+I124+J124+K124</f>
        <v>40000</v>
      </c>
      <c r="N124" s="218"/>
    </row>
    <row r="125" spans="1:14" s="113" customFormat="1" ht="15.75">
      <c r="A125" s="130"/>
      <c r="B125" s="131"/>
      <c r="C125" s="131"/>
      <c r="D125" s="130" t="s">
        <v>85</v>
      </c>
      <c r="E125" s="162"/>
      <c r="F125" s="162">
        <f>F9+F15+F22+F29+F36+F39+F69+F79+F97+F114+F119+F111+F5+F122</f>
        <v>117760</v>
      </c>
      <c r="G125" s="162">
        <f aca="true" t="shared" si="50" ref="G125:L125">G9+G15+G22+G29+G36+G39+G69+G79+G97+G114+G119+G111+G5</f>
        <v>0</v>
      </c>
      <c r="H125" s="162">
        <f t="shared" si="50"/>
        <v>0</v>
      </c>
      <c r="I125" s="162">
        <f t="shared" si="50"/>
        <v>0</v>
      </c>
      <c r="J125" s="162">
        <f t="shared" si="50"/>
        <v>0</v>
      </c>
      <c r="K125" s="162">
        <f t="shared" si="50"/>
        <v>0</v>
      </c>
      <c r="L125" s="162">
        <f t="shared" si="50"/>
        <v>0</v>
      </c>
      <c r="M125" s="162"/>
      <c r="N125" s="216"/>
    </row>
    <row r="126" spans="5:14" s="4" customFormat="1" ht="12.75">
      <c r="E126" s="124"/>
      <c r="F126" s="163"/>
      <c r="G126" s="163"/>
      <c r="H126" s="163"/>
      <c r="I126" s="163"/>
      <c r="J126" s="163"/>
      <c r="K126" s="163"/>
      <c r="L126" s="163"/>
      <c r="M126" s="119"/>
      <c r="N126" s="224"/>
    </row>
    <row r="127" spans="5:14" s="4" customFormat="1" ht="12.75">
      <c r="E127" s="125"/>
      <c r="F127" s="164"/>
      <c r="G127" s="164"/>
      <c r="H127" s="164"/>
      <c r="I127" s="164"/>
      <c r="J127" s="164"/>
      <c r="K127" s="164"/>
      <c r="L127" s="164"/>
      <c r="M127" s="165"/>
      <c r="N127" s="225"/>
    </row>
    <row r="128" spans="5:14" s="4" customFormat="1" ht="12.75">
      <c r="E128" s="132"/>
      <c r="F128" s="166"/>
      <c r="G128" s="166"/>
      <c r="H128" s="166"/>
      <c r="I128" s="166"/>
      <c r="J128" s="166"/>
      <c r="K128" s="166"/>
      <c r="L128" s="166"/>
      <c r="M128" s="132"/>
      <c r="N128" s="226"/>
    </row>
    <row r="129" spans="4:14" s="4" customFormat="1" ht="12.75">
      <c r="D129" s="128"/>
      <c r="E129" s="125"/>
      <c r="F129" s="164"/>
      <c r="G129" s="164"/>
      <c r="H129" s="164"/>
      <c r="I129" s="164"/>
      <c r="J129" s="164"/>
      <c r="K129" s="164"/>
      <c r="L129" s="164"/>
      <c r="M129" s="125"/>
      <c r="N129" s="225"/>
    </row>
    <row r="130" spans="4:14" s="4" customFormat="1" ht="12.75">
      <c r="D130" s="128"/>
      <c r="E130" s="125"/>
      <c r="F130" s="164"/>
      <c r="G130" s="164"/>
      <c r="H130" s="164"/>
      <c r="I130" s="164"/>
      <c r="J130" s="164"/>
      <c r="K130" s="164"/>
      <c r="L130" s="164"/>
      <c r="M130" s="165"/>
      <c r="N130" s="225"/>
    </row>
    <row r="131" spans="5:14" ht="12.75">
      <c r="E131" s="133"/>
      <c r="F131" s="167"/>
      <c r="G131" s="167"/>
      <c r="H131" s="167"/>
      <c r="I131" s="167"/>
      <c r="J131" s="167"/>
      <c r="K131" s="167"/>
      <c r="L131" s="167"/>
      <c r="M131" s="168"/>
      <c r="N131" s="227"/>
    </row>
    <row r="132" ht="12.75">
      <c r="M132" s="2"/>
    </row>
    <row r="133" spans="5:14" ht="12.75">
      <c r="E133" s="133"/>
      <c r="F133" s="167"/>
      <c r="G133" s="167"/>
      <c r="H133" s="167"/>
      <c r="I133" s="167"/>
      <c r="J133" s="167"/>
      <c r="K133" s="167"/>
      <c r="L133" s="167"/>
      <c r="M133" s="2"/>
      <c r="N133" s="227"/>
    </row>
    <row r="134" ht="12.75">
      <c r="M134" s="2"/>
    </row>
    <row r="135" ht="12.75">
      <c r="M135" s="2"/>
    </row>
    <row r="136" ht="12.75">
      <c r="M136" s="2"/>
    </row>
    <row r="137" ht="12.75">
      <c r="M137" s="2"/>
    </row>
    <row r="138" ht="12.75">
      <c r="M138" s="2"/>
    </row>
    <row r="139" ht="12.75">
      <c r="M139" s="2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</sheetData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02"/>
  <sheetViews>
    <sheetView zoomScale="150" zoomScaleNormal="150" workbookViewId="0" topLeftCell="A312">
      <selection activeCell="B1" sqref="B1:P349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40.28125" style="47" customWidth="1"/>
    <col min="6" max="6" width="16.140625" style="47" customWidth="1"/>
    <col min="7" max="7" width="14.140625" style="106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6" hidden="1" customWidth="1"/>
    <col min="14" max="14" width="0.13671875" style="106" hidden="1" customWidth="1"/>
    <col min="15" max="15" width="14.57421875" style="191" customWidth="1"/>
    <col min="16" max="16" width="47.00390625" style="236" customWidth="1"/>
    <col min="17" max="16384" width="9.140625" style="47" customWidth="1"/>
  </cols>
  <sheetData>
    <row r="1" spans="2:16" ht="24.75" customHeight="1">
      <c r="B1" s="44" t="s">
        <v>224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70"/>
      <c r="P1" s="192" t="s">
        <v>379</v>
      </c>
    </row>
    <row r="2" spans="2:16" ht="6" customHeight="1" thickBot="1">
      <c r="B2" s="44"/>
      <c r="C2" s="45"/>
      <c r="D2" s="46"/>
      <c r="F2" s="48"/>
      <c r="G2" s="49"/>
      <c r="H2" s="48"/>
      <c r="I2" s="48"/>
      <c r="J2" s="48"/>
      <c r="K2" s="48"/>
      <c r="L2" s="48"/>
      <c r="M2" s="49"/>
      <c r="N2" s="49"/>
      <c r="O2" s="170"/>
      <c r="P2" s="228"/>
    </row>
    <row r="3" spans="2:16" s="229" customFormat="1" ht="45.75" customHeight="1" thickBot="1">
      <c r="B3" s="171" t="s">
        <v>21</v>
      </c>
      <c r="C3" s="172" t="s">
        <v>42</v>
      </c>
      <c r="D3" s="172" t="s">
        <v>23</v>
      </c>
      <c r="E3" s="172" t="s">
        <v>24</v>
      </c>
      <c r="F3" s="172" t="s">
        <v>225</v>
      </c>
      <c r="G3" s="174" t="s">
        <v>25</v>
      </c>
      <c r="H3" s="173"/>
      <c r="I3" s="173"/>
      <c r="J3" s="173"/>
      <c r="K3" s="173"/>
      <c r="L3" s="173"/>
      <c r="M3" s="174"/>
      <c r="N3" s="174" t="s">
        <v>13</v>
      </c>
      <c r="O3" s="175" t="s">
        <v>14</v>
      </c>
      <c r="P3" s="194" t="s">
        <v>26</v>
      </c>
    </row>
    <row r="4" spans="2:16" ht="12.75">
      <c r="B4" s="134"/>
      <c r="C4" s="135"/>
      <c r="D4" s="135"/>
      <c r="E4" s="135"/>
      <c r="F4" s="135"/>
      <c r="G4" s="176"/>
      <c r="H4" s="176"/>
      <c r="I4" s="176"/>
      <c r="J4" s="176"/>
      <c r="K4" s="176"/>
      <c r="L4" s="176"/>
      <c r="M4" s="176"/>
      <c r="N4" s="176"/>
      <c r="O4" s="135"/>
      <c r="P4" s="177"/>
    </row>
    <row r="5" spans="2:16" ht="12.75" hidden="1">
      <c r="B5" s="136" t="s">
        <v>43</v>
      </c>
      <c r="C5" s="23"/>
      <c r="D5" s="23"/>
      <c r="E5" s="24" t="s">
        <v>44</v>
      </c>
      <c r="F5" s="58">
        <f>F6+F10+F13+F15+F17</f>
        <v>1455416</v>
      </c>
      <c r="G5" s="241">
        <f>G6+G10+G13+G15+G17</f>
        <v>0</v>
      </c>
      <c r="H5" s="117">
        <f aca="true" t="shared" si="0" ref="H5:N5">H6+H10+H13+H15+H17</f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58">
        <f>O6+O10+O13+O15+O17</f>
        <v>1455416</v>
      </c>
      <c r="P5" s="178"/>
    </row>
    <row r="6" spans="2:16" s="50" customFormat="1" ht="12.75" hidden="1">
      <c r="B6" s="25"/>
      <c r="C6" s="26" t="s">
        <v>194</v>
      </c>
      <c r="D6" s="15"/>
      <c r="E6" s="18" t="s">
        <v>195</v>
      </c>
      <c r="F6" s="60">
        <f>SUM(F7:F9)</f>
        <v>50000</v>
      </c>
      <c r="G6" s="61">
        <f>SUM(G7:G9)</f>
        <v>0</v>
      </c>
      <c r="H6" s="61">
        <f aca="true" t="shared" si="1" ref="H6:N6">SUM(H7:H9)</f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179">
        <f>SUM(O7:O9)</f>
        <v>50000</v>
      </c>
      <c r="P6" s="230"/>
    </row>
    <row r="7" spans="2:16" s="50" customFormat="1" ht="12.75" hidden="1">
      <c r="B7" s="25"/>
      <c r="C7" s="27"/>
      <c r="D7" s="28">
        <v>4210</v>
      </c>
      <c r="E7" s="29" t="s">
        <v>45</v>
      </c>
      <c r="F7" s="43">
        <v>3000</v>
      </c>
      <c r="G7" s="88"/>
      <c r="H7" s="88"/>
      <c r="I7" s="88"/>
      <c r="J7" s="88"/>
      <c r="K7" s="88"/>
      <c r="L7" s="88"/>
      <c r="M7" s="88"/>
      <c r="N7" s="88"/>
      <c r="O7" s="137">
        <f>F7+G7+H7+I7+J7+K7+L7+M7+N7</f>
        <v>3000</v>
      </c>
      <c r="P7" s="231"/>
    </row>
    <row r="8" spans="2:16" s="50" customFormat="1" ht="12.75" hidden="1">
      <c r="B8" s="25"/>
      <c r="C8" s="27"/>
      <c r="D8" s="28">
        <v>4270</v>
      </c>
      <c r="E8" s="29" t="s">
        <v>46</v>
      </c>
      <c r="F8" s="43">
        <v>40000</v>
      </c>
      <c r="G8" s="88"/>
      <c r="H8" s="88"/>
      <c r="I8" s="88"/>
      <c r="J8" s="88"/>
      <c r="K8" s="88"/>
      <c r="L8" s="88"/>
      <c r="M8" s="88"/>
      <c r="N8" s="88"/>
      <c r="O8" s="137">
        <f>F8+G8+H8+I8+J8+K8+L8+M8+N8</f>
        <v>40000</v>
      </c>
      <c r="P8" s="232"/>
    </row>
    <row r="9" spans="2:16" s="50" customFormat="1" ht="12.75" hidden="1">
      <c r="B9" s="25"/>
      <c r="C9" s="27"/>
      <c r="D9" s="28">
        <v>4300</v>
      </c>
      <c r="E9" s="29" t="s">
        <v>47</v>
      </c>
      <c r="F9" s="43">
        <v>7000</v>
      </c>
      <c r="G9" s="88"/>
      <c r="H9" s="88"/>
      <c r="I9" s="88"/>
      <c r="J9" s="88"/>
      <c r="K9" s="88"/>
      <c r="L9" s="88"/>
      <c r="M9" s="88"/>
      <c r="N9" s="88"/>
      <c r="O9" s="137">
        <f>F9+G9+H9+I9+J9+K9+L9+M9+N9</f>
        <v>7000</v>
      </c>
      <c r="P9" s="232"/>
    </row>
    <row r="10" spans="2:16" s="50" customFormat="1" ht="12.75" hidden="1">
      <c r="B10" s="25"/>
      <c r="C10" s="26" t="s">
        <v>48</v>
      </c>
      <c r="D10" s="15"/>
      <c r="E10" s="18" t="s">
        <v>49</v>
      </c>
      <c r="F10" s="60">
        <f>SUM(F11:F12)</f>
        <v>1096200</v>
      </c>
      <c r="G10" s="138">
        <f>SUM(G11:G12)</f>
        <v>0</v>
      </c>
      <c r="H10" s="61">
        <f aca="true" t="shared" si="2" ref="H10:N10">SUM(H11:H12)</f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179">
        <f>SUM(O11:O12)</f>
        <v>1096200</v>
      </c>
      <c r="P10" s="230"/>
    </row>
    <row r="11" spans="2:16" s="50" customFormat="1" ht="12.75" hidden="1">
      <c r="B11" s="25"/>
      <c r="C11" s="26"/>
      <c r="D11" s="28">
        <v>4300</v>
      </c>
      <c r="E11" s="29" t="s">
        <v>47</v>
      </c>
      <c r="F11" s="43">
        <f>10000+30500</f>
        <v>40500</v>
      </c>
      <c r="G11" s="88"/>
      <c r="H11" s="88"/>
      <c r="I11" s="88"/>
      <c r="J11" s="88"/>
      <c r="K11" s="88"/>
      <c r="L11" s="88"/>
      <c r="M11" s="88"/>
      <c r="N11" s="88"/>
      <c r="O11" s="137">
        <f>F11+G11+H11+I11+J11+K11+L11+M11+N11</f>
        <v>40500</v>
      </c>
      <c r="P11" s="231"/>
    </row>
    <row r="12" spans="2:16" s="50" customFormat="1" ht="12.75" hidden="1">
      <c r="B12" s="30"/>
      <c r="C12" s="27"/>
      <c r="D12" s="28">
        <v>6050</v>
      </c>
      <c r="E12" s="29" t="s">
        <v>50</v>
      </c>
      <c r="F12" s="66">
        <v>1055700</v>
      </c>
      <c r="G12" s="139"/>
      <c r="H12" s="68"/>
      <c r="I12" s="68"/>
      <c r="J12" s="68"/>
      <c r="K12" s="68"/>
      <c r="L12" s="68"/>
      <c r="M12" s="68"/>
      <c r="N12" s="68"/>
      <c r="O12" s="137">
        <f>F12+G12+H12+I12+J12+K12+L12+M12+N12</f>
        <v>1055700</v>
      </c>
      <c r="P12" s="232"/>
    </row>
    <row r="13" spans="2:16" s="50" customFormat="1" ht="51" hidden="1">
      <c r="B13" s="25"/>
      <c r="C13" s="26" t="s">
        <v>196</v>
      </c>
      <c r="D13" s="15"/>
      <c r="E13" s="18" t="s">
        <v>197</v>
      </c>
      <c r="F13" s="60">
        <f>SUM(F14:F14)</f>
        <v>7500</v>
      </c>
      <c r="G13" s="61">
        <f>SUM(G14:G14)</f>
        <v>0</v>
      </c>
      <c r="H13" s="61">
        <f aca="true" t="shared" si="3" ref="H13:N13">SUM(H14:H14)</f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179">
        <f>SUM(O14:O14)</f>
        <v>7500</v>
      </c>
      <c r="P13" s="230"/>
    </row>
    <row r="14" spans="2:16" s="50" customFormat="1" ht="12.75" hidden="1">
      <c r="B14" s="25"/>
      <c r="C14" s="28"/>
      <c r="D14" s="28">
        <v>4300</v>
      </c>
      <c r="E14" s="29" t="s">
        <v>47</v>
      </c>
      <c r="F14" s="43">
        <v>7500</v>
      </c>
      <c r="G14" s="88"/>
      <c r="H14" s="88"/>
      <c r="I14" s="88"/>
      <c r="J14" s="88"/>
      <c r="K14" s="88"/>
      <c r="L14" s="88"/>
      <c r="M14" s="88"/>
      <c r="N14" s="88"/>
      <c r="O14" s="137">
        <f>F14+G14+H14+I14+J14+K14+L14+M14+N14</f>
        <v>7500</v>
      </c>
      <c r="P14" s="231"/>
    </row>
    <row r="15" spans="2:16" s="50" customFormat="1" ht="12.75" hidden="1">
      <c r="B15" s="25"/>
      <c r="C15" s="26" t="s">
        <v>198</v>
      </c>
      <c r="D15" s="28"/>
      <c r="E15" s="18" t="s">
        <v>199</v>
      </c>
      <c r="F15" s="60">
        <f aca="true" t="shared" si="4" ref="F15:N15">SUM(F16)</f>
        <v>20000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179">
        <f>SUM(O16)</f>
        <v>20000</v>
      </c>
      <c r="P15" s="230"/>
    </row>
    <row r="16" spans="2:16" s="50" customFormat="1" ht="25.5" hidden="1">
      <c r="B16" s="25"/>
      <c r="C16" s="28"/>
      <c r="D16" s="28">
        <v>2850</v>
      </c>
      <c r="E16" s="29" t="s">
        <v>200</v>
      </c>
      <c r="F16" s="43">
        <f>18500+1500</f>
        <v>20000</v>
      </c>
      <c r="G16" s="88"/>
      <c r="H16" s="88"/>
      <c r="I16" s="88"/>
      <c r="J16" s="88"/>
      <c r="K16" s="88"/>
      <c r="L16" s="88"/>
      <c r="M16" s="88"/>
      <c r="N16" s="88"/>
      <c r="O16" s="137">
        <f>F16+G16+H16+I16+J16+K16+L16+M16+N16</f>
        <v>20000</v>
      </c>
      <c r="P16" s="231"/>
    </row>
    <row r="17" spans="2:16" s="50" customFormat="1" ht="12.75" hidden="1">
      <c r="B17" s="25"/>
      <c r="C17" s="26" t="s">
        <v>51</v>
      </c>
      <c r="D17" s="15"/>
      <c r="E17" s="18" t="s">
        <v>40</v>
      </c>
      <c r="F17" s="60">
        <f>SUM(F18:F20)</f>
        <v>281716</v>
      </c>
      <c r="G17" s="61">
        <f>SUM(G18:G20)</f>
        <v>0</v>
      </c>
      <c r="H17" s="61">
        <f aca="true" t="shared" si="5" ref="H17:N17">SUM(H18:H20)</f>
        <v>0</v>
      </c>
      <c r="I17" s="61">
        <f t="shared" si="5"/>
        <v>0</v>
      </c>
      <c r="J17" s="61">
        <f t="shared" si="5"/>
        <v>0</v>
      </c>
      <c r="K17" s="61">
        <f t="shared" si="5"/>
        <v>0</v>
      </c>
      <c r="L17" s="61">
        <f t="shared" si="5"/>
        <v>0</v>
      </c>
      <c r="M17" s="61">
        <f t="shared" si="5"/>
        <v>0</v>
      </c>
      <c r="N17" s="61">
        <f t="shared" si="5"/>
        <v>0</v>
      </c>
      <c r="O17" s="179">
        <f>O19+O18+O20</f>
        <v>281716</v>
      </c>
      <c r="P17" s="230"/>
    </row>
    <row r="18" spans="2:16" s="50" customFormat="1" ht="16.5" customHeight="1" hidden="1">
      <c r="B18" s="25"/>
      <c r="C18" s="26"/>
      <c r="D18" s="28">
        <v>4210</v>
      </c>
      <c r="E18" s="29" t="s">
        <v>45</v>
      </c>
      <c r="F18" s="43">
        <v>11867</v>
      </c>
      <c r="G18" s="88"/>
      <c r="H18" s="88"/>
      <c r="I18" s="88"/>
      <c r="J18" s="88"/>
      <c r="K18" s="88"/>
      <c r="L18" s="88"/>
      <c r="M18" s="88"/>
      <c r="N18" s="88"/>
      <c r="O18" s="137">
        <f>F18+G18+H18+I18+J18+K18+L18+M18+N18</f>
        <v>11867</v>
      </c>
      <c r="P18" s="328"/>
    </row>
    <row r="19" spans="2:16" s="50" customFormat="1" ht="21" customHeight="1" hidden="1">
      <c r="B19" s="25"/>
      <c r="C19" s="28"/>
      <c r="D19" s="28">
        <v>4300</v>
      </c>
      <c r="E19" s="29" t="s">
        <v>47</v>
      </c>
      <c r="F19" s="43">
        <v>26500</v>
      </c>
      <c r="G19" s="88"/>
      <c r="H19" s="88"/>
      <c r="I19" s="88"/>
      <c r="J19" s="88"/>
      <c r="K19" s="88"/>
      <c r="L19" s="88"/>
      <c r="M19" s="88"/>
      <c r="N19" s="88"/>
      <c r="O19" s="137">
        <f>F19+G19+H19+I19+J19+K19+L19+M19+N19</f>
        <v>26500</v>
      </c>
      <c r="P19" s="328"/>
    </row>
    <row r="20" spans="2:16" s="50" customFormat="1" ht="22.5" customHeight="1" hidden="1">
      <c r="B20" s="25"/>
      <c r="C20" s="28"/>
      <c r="D20" s="10">
        <v>4430</v>
      </c>
      <c r="E20" s="12" t="s">
        <v>52</v>
      </c>
      <c r="F20" s="43">
        <v>243349</v>
      </c>
      <c r="G20" s="88"/>
      <c r="H20" s="88"/>
      <c r="I20" s="88"/>
      <c r="J20" s="88"/>
      <c r="K20" s="88"/>
      <c r="L20" s="88"/>
      <c r="M20" s="88"/>
      <c r="N20" s="88"/>
      <c r="O20" s="137">
        <f>F20+G20+H20+I20+J20+K20+L20+M20+N20</f>
        <v>243349</v>
      </c>
      <c r="P20" s="328"/>
    </row>
    <row r="21" spans="2:16" s="50" customFormat="1" ht="12.75" hidden="1">
      <c r="B21" s="136" t="s">
        <v>10</v>
      </c>
      <c r="C21" s="23"/>
      <c r="D21" s="23"/>
      <c r="E21" s="24" t="s">
        <v>11</v>
      </c>
      <c r="F21" s="69">
        <f>F22</f>
        <v>9000</v>
      </c>
      <c r="G21" s="70">
        <f>G22</f>
        <v>0</v>
      </c>
      <c r="H21" s="70">
        <f aca="true" t="shared" si="6" ref="H21:N21">H22</f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69">
        <f>O22</f>
        <v>9000</v>
      </c>
      <c r="P21" s="315"/>
    </row>
    <row r="22" spans="2:16" s="50" customFormat="1" ht="12.75" hidden="1">
      <c r="B22" s="25"/>
      <c r="C22" s="26" t="s">
        <v>12</v>
      </c>
      <c r="D22" s="15"/>
      <c r="E22" s="18" t="s">
        <v>40</v>
      </c>
      <c r="F22" s="60">
        <f>SUM(F23:F24)</f>
        <v>9000</v>
      </c>
      <c r="G22" s="61">
        <f>SUM(G23:G24)</f>
        <v>0</v>
      </c>
      <c r="H22" s="61">
        <f aca="true" t="shared" si="7" ref="H22:N22">SUM(H23:H24)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179">
        <f>O23+O24</f>
        <v>9000</v>
      </c>
      <c r="P22" s="230"/>
    </row>
    <row r="23" spans="2:16" s="50" customFormat="1" ht="12.75" hidden="1">
      <c r="B23" s="25"/>
      <c r="C23" s="27"/>
      <c r="D23" s="28">
        <v>4210</v>
      </c>
      <c r="E23" s="29" t="s">
        <v>45</v>
      </c>
      <c r="F23" s="43">
        <v>1500</v>
      </c>
      <c r="G23" s="88"/>
      <c r="H23" s="88"/>
      <c r="I23" s="88"/>
      <c r="J23" s="88"/>
      <c r="K23" s="88"/>
      <c r="L23" s="88"/>
      <c r="M23" s="88"/>
      <c r="N23" s="88"/>
      <c r="O23" s="137">
        <f>F23+G23+H23+I23+J23+K23+L23+M23+N23</f>
        <v>1500</v>
      </c>
      <c r="P23" s="231"/>
    </row>
    <row r="24" spans="2:16" s="50" customFormat="1" ht="12.75" hidden="1">
      <c r="B24" s="25"/>
      <c r="C24" s="27"/>
      <c r="D24" s="28">
        <v>4300</v>
      </c>
      <c r="E24" s="29" t="s">
        <v>47</v>
      </c>
      <c r="F24" s="43">
        <v>7500</v>
      </c>
      <c r="G24" s="88"/>
      <c r="H24" s="88"/>
      <c r="I24" s="88"/>
      <c r="J24" s="88"/>
      <c r="K24" s="88"/>
      <c r="L24" s="88"/>
      <c r="M24" s="88"/>
      <c r="N24" s="88"/>
      <c r="O24" s="137">
        <f>F24+G24+H24+I24+J24+K24+L24+M24+N24</f>
        <v>7500</v>
      </c>
      <c r="P24" s="233"/>
    </row>
    <row r="25" spans="2:16" s="50" customFormat="1" ht="12.75">
      <c r="B25" s="31">
        <v>600</v>
      </c>
      <c r="C25" s="32"/>
      <c r="D25" s="32"/>
      <c r="E25" s="33" t="s">
        <v>53</v>
      </c>
      <c r="F25" s="69">
        <f>F29+F26</f>
        <v>1196990</v>
      </c>
      <c r="G25" s="70">
        <f>G29+G26</f>
        <v>120000</v>
      </c>
      <c r="H25" s="70">
        <f aca="true" t="shared" si="8" ref="H25:N25">H29+H26</f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69">
        <f>O29+O26</f>
        <v>1316990</v>
      </c>
      <c r="P25" s="184"/>
    </row>
    <row r="26" spans="2:16" s="73" customFormat="1" ht="12.75">
      <c r="B26" s="34"/>
      <c r="C26" s="15">
        <v>60014</v>
      </c>
      <c r="D26" s="15"/>
      <c r="E26" s="18" t="s">
        <v>54</v>
      </c>
      <c r="F26" s="39">
        <f>SUM(F27:F28)</f>
        <v>232990</v>
      </c>
      <c r="G26" s="40">
        <f>SUM(G27:G28)</f>
        <v>0</v>
      </c>
      <c r="H26" s="40">
        <f aca="true" t="shared" si="9" ref="H26:N26">SUM(H27:H28)</f>
        <v>0</v>
      </c>
      <c r="I26" s="40">
        <f t="shared" si="9"/>
        <v>0</v>
      </c>
      <c r="J26" s="40">
        <f t="shared" si="9"/>
        <v>0</v>
      </c>
      <c r="K26" s="40">
        <f t="shared" si="9"/>
        <v>0</v>
      </c>
      <c r="L26" s="40">
        <f t="shared" si="9"/>
        <v>0</v>
      </c>
      <c r="M26" s="40">
        <f t="shared" si="9"/>
        <v>0</v>
      </c>
      <c r="N26" s="40">
        <f t="shared" si="9"/>
        <v>0</v>
      </c>
      <c r="O26" s="179">
        <f>SUM(O27:O28)</f>
        <v>232990</v>
      </c>
      <c r="P26" s="180"/>
    </row>
    <row r="27" spans="2:16" s="73" customFormat="1" ht="38.25">
      <c r="B27" s="34"/>
      <c r="C27" s="15"/>
      <c r="D27" s="120">
        <v>2710</v>
      </c>
      <c r="E27" s="143" t="s">
        <v>55</v>
      </c>
      <c r="F27" s="38">
        <v>114990</v>
      </c>
      <c r="G27" s="41"/>
      <c r="H27" s="41"/>
      <c r="I27" s="41"/>
      <c r="J27" s="41"/>
      <c r="K27" s="41"/>
      <c r="L27" s="41"/>
      <c r="M27" s="41"/>
      <c r="N27" s="41"/>
      <c r="O27" s="137">
        <f>F27+G27+H27+I27+J27+K27+L27+M27+N27</f>
        <v>114990</v>
      </c>
      <c r="P27" s="182"/>
    </row>
    <row r="28" spans="2:16" s="73" customFormat="1" ht="51">
      <c r="B28" s="34"/>
      <c r="C28" s="28"/>
      <c r="D28" s="28">
        <v>6300</v>
      </c>
      <c r="E28" s="29" t="s">
        <v>56</v>
      </c>
      <c r="F28" s="38">
        <v>118000</v>
      </c>
      <c r="G28" s="41"/>
      <c r="H28" s="41"/>
      <c r="I28" s="41"/>
      <c r="J28" s="41"/>
      <c r="K28" s="41"/>
      <c r="L28" s="41"/>
      <c r="M28" s="41"/>
      <c r="N28" s="41"/>
      <c r="O28" s="137">
        <f>F28+G28+H28+I28+J28+K28+L28+M28+N28</f>
        <v>118000</v>
      </c>
      <c r="P28" s="181"/>
    </row>
    <row r="29" spans="2:16" s="50" customFormat="1" ht="12.75">
      <c r="B29" s="25"/>
      <c r="C29" s="15">
        <v>60016</v>
      </c>
      <c r="D29" s="15"/>
      <c r="E29" s="18" t="s">
        <v>57</v>
      </c>
      <c r="F29" s="60">
        <f>SUM(F30:F30)</f>
        <v>964000</v>
      </c>
      <c r="G29" s="61">
        <f>SUM(G30:G30)</f>
        <v>120000</v>
      </c>
      <c r="H29" s="61">
        <f aca="true" t="shared" si="10" ref="H29:N29">SUM(H30:H30)</f>
        <v>0</v>
      </c>
      <c r="I29" s="61">
        <f t="shared" si="10"/>
        <v>0</v>
      </c>
      <c r="J29" s="61">
        <f t="shared" si="10"/>
        <v>0</v>
      </c>
      <c r="K29" s="61">
        <f t="shared" si="10"/>
        <v>0</v>
      </c>
      <c r="L29" s="61">
        <f t="shared" si="10"/>
        <v>0</v>
      </c>
      <c r="M29" s="61">
        <f t="shared" si="10"/>
        <v>0</v>
      </c>
      <c r="N29" s="61">
        <f t="shared" si="10"/>
        <v>0</v>
      </c>
      <c r="O29" s="179">
        <f>SUM(O30:O30)</f>
        <v>1084000</v>
      </c>
      <c r="P29" s="230"/>
    </row>
    <row r="30" spans="2:16" s="50" customFormat="1" ht="22.5">
      <c r="B30" s="30"/>
      <c r="C30" s="27"/>
      <c r="D30" s="28">
        <v>6050</v>
      </c>
      <c r="E30" s="29" t="s">
        <v>50</v>
      </c>
      <c r="F30" s="43">
        <v>964000</v>
      </c>
      <c r="G30" s="88">
        <v>120000</v>
      </c>
      <c r="H30" s="88"/>
      <c r="I30" s="88"/>
      <c r="J30" s="88"/>
      <c r="K30" s="88"/>
      <c r="L30" s="88"/>
      <c r="M30" s="88"/>
      <c r="N30" s="88"/>
      <c r="O30" s="137">
        <f>F30+G30+H30+I30+J30+K30+L30+M30+N30</f>
        <v>1084000</v>
      </c>
      <c r="P30" s="308" t="s">
        <v>353</v>
      </c>
    </row>
    <row r="31" spans="2:16" s="50" customFormat="1" ht="12.75" hidden="1">
      <c r="B31" s="31">
        <v>700</v>
      </c>
      <c r="C31" s="32"/>
      <c r="D31" s="32"/>
      <c r="E31" s="33" t="s">
        <v>27</v>
      </c>
      <c r="F31" s="69">
        <f>F35+F32</f>
        <v>1528938</v>
      </c>
      <c r="G31" s="70">
        <f>G35+G32</f>
        <v>0</v>
      </c>
      <c r="H31" s="70">
        <f aca="true" t="shared" si="11" ref="H31:N31">H35+H32</f>
        <v>0</v>
      </c>
      <c r="I31" s="70">
        <f t="shared" si="11"/>
        <v>0</v>
      </c>
      <c r="J31" s="70">
        <f t="shared" si="11"/>
        <v>0</v>
      </c>
      <c r="K31" s="70">
        <f t="shared" si="11"/>
        <v>0</v>
      </c>
      <c r="L31" s="70">
        <f t="shared" si="11"/>
        <v>0</v>
      </c>
      <c r="M31" s="70">
        <f t="shared" si="11"/>
        <v>0</v>
      </c>
      <c r="N31" s="70">
        <f t="shared" si="11"/>
        <v>0</v>
      </c>
      <c r="O31" s="69">
        <f>O35+O32</f>
        <v>1528938</v>
      </c>
      <c r="P31" s="184"/>
    </row>
    <row r="32" spans="2:16" s="50" customFormat="1" ht="25.5" hidden="1">
      <c r="B32" s="25"/>
      <c r="C32" s="15">
        <v>70004</v>
      </c>
      <c r="D32" s="15"/>
      <c r="E32" s="18" t="s">
        <v>58</v>
      </c>
      <c r="F32" s="60">
        <f>SUM(F33:F34)</f>
        <v>583230</v>
      </c>
      <c r="G32" s="61">
        <f>SUM(G33:G34)</f>
        <v>0</v>
      </c>
      <c r="H32" s="61">
        <f aca="true" t="shared" si="12" ref="H32:N32">SUM(H33:H33)</f>
        <v>0</v>
      </c>
      <c r="I32" s="61">
        <f t="shared" si="12"/>
        <v>0</v>
      </c>
      <c r="J32" s="61">
        <f t="shared" si="12"/>
        <v>0</v>
      </c>
      <c r="K32" s="61">
        <f t="shared" si="12"/>
        <v>0</v>
      </c>
      <c r="L32" s="61">
        <f t="shared" si="12"/>
        <v>0</v>
      </c>
      <c r="M32" s="61">
        <f t="shared" si="12"/>
        <v>0</v>
      </c>
      <c r="N32" s="61">
        <f t="shared" si="12"/>
        <v>0</v>
      </c>
      <c r="O32" s="179">
        <f>SUM(O33:O34)</f>
        <v>583230</v>
      </c>
      <c r="P32" s="230"/>
    </row>
    <row r="33" spans="2:16" s="48" customFormat="1" ht="25.5" hidden="1">
      <c r="B33" s="35"/>
      <c r="C33" s="36"/>
      <c r="D33" s="28">
        <v>2650</v>
      </c>
      <c r="E33" s="29" t="s">
        <v>59</v>
      </c>
      <c r="F33" s="43">
        <v>400230</v>
      </c>
      <c r="G33" s="88"/>
      <c r="H33" s="88"/>
      <c r="I33" s="88"/>
      <c r="J33" s="88"/>
      <c r="K33" s="88"/>
      <c r="L33" s="88"/>
      <c r="M33" s="88"/>
      <c r="N33" s="88"/>
      <c r="O33" s="137">
        <f>F33+G33+H33+I33+J33+K33+L33+M33+N33</f>
        <v>400230</v>
      </c>
      <c r="P33" s="233"/>
    </row>
    <row r="34" spans="2:16" s="48" customFormat="1" ht="51" customHeight="1" hidden="1">
      <c r="B34" s="35"/>
      <c r="C34" s="36"/>
      <c r="D34" s="28">
        <v>6210</v>
      </c>
      <c r="E34" s="29" t="s">
        <v>60</v>
      </c>
      <c r="F34" s="43">
        <v>183000</v>
      </c>
      <c r="G34" s="88"/>
      <c r="H34" s="88"/>
      <c r="I34" s="88"/>
      <c r="J34" s="88"/>
      <c r="K34" s="88"/>
      <c r="L34" s="88"/>
      <c r="M34" s="88"/>
      <c r="N34" s="88"/>
      <c r="O34" s="137">
        <f>F34+G34+H34+I34+J34+K34+L34+M34+N34</f>
        <v>183000</v>
      </c>
      <c r="P34" s="233"/>
    </row>
    <row r="35" spans="2:16" s="86" customFormat="1" ht="20.25" customHeight="1" hidden="1">
      <c r="B35" s="34"/>
      <c r="C35" s="15">
        <v>70005</v>
      </c>
      <c r="D35" s="15"/>
      <c r="E35" s="18" t="s">
        <v>28</v>
      </c>
      <c r="F35" s="60">
        <f>SUM(F36:F38)</f>
        <v>945708</v>
      </c>
      <c r="G35" s="61">
        <f>SUM(G36:G38)</f>
        <v>0</v>
      </c>
      <c r="H35" s="61">
        <f aca="true" t="shared" si="13" ref="H35:N35">SUM(H36:H38)</f>
        <v>0</v>
      </c>
      <c r="I35" s="61">
        <f t="shared" si="13"/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179">
        <f>SUM(O36:O38)</f>
        <v>945708</v>
      </c>
      <c r="P35" s="230"/>
    </row>
    <row r="36" spans="2:16" s="86" customFormat="1" ht="12.75" hidden="1">
      <c r="B36" s="34"/>
      <c r="C36" s="37"/>
      <c r="D36" s="28">
        <v>4300</v>
      </c>
      <c r="E36" s="29" t="s">
        <v>47</v>
      </c>
      <c r="F36" s="38">
        <v>129000</v>
      </c>
      <c r="G36" s="41"/>
      <c r="H36" s="41"/>
      <c r="I36" s="41"/>
      <c r="J36" s="41"/>
      <c r="K36" s="41"/>
      <c r="L36" s="41"/>
      <c r="M36" s="41"/>
      <c r="N36" s="41"/>
      <c r="O36" s="137">
        <f>F36+G36+H36+I36+J36+K36+L36+M36+N36</f>
        <v>129000</v>
      </c>
      <c r="P36" s="183"/>
    </row>
    <row r="37" spans="2:16" s="86" customFormat="1" ht="17.25" customHeight="1" hidden="1">
      <c r="B37" s="34"/>
      <c r="C37" s="37"/>
      <c r="D37" s="28">
        <v>6050</v>
      </c>
      <c r="E37" s="29" t="s">
        <v>50</v>
      </c>
      <c r="F37" s="38">
        <v>280000</v>
      </c>
      <c r="G37" s="41"/>
      <c r="H37" s="41"/>
      <c r="I37" s="41"/>
      <c r="J37" s="41"/>
      <c r="K37" s="41"/>
      <c r="L37" s="41"/>
      <c r="M37" s="41"/>
      <c r="N37" s="41"/>
      <c r="O37" s="137">
        <f>F37+G37+H37+I37+J37+K37+L37+M37+N37</f>
        <v>280000</v>
      </c>
      <c r="P37" s="183"/>
    </row>
    <row r="38" spans="2:16" s="86" customFormat="1" ht="25.5" hidden="1">
      <c r="B38" s="34"/>
      <c r="C38" s="37"/>
      <c r="D38" s="28">
        <v>6060</v>
      </c>
      <c r="E38" s="29" t="s">
        <v>61</v>
      </c>
      <c r="F38" s="38">
        <v>536708</v>
      </c>
      <c r="G38" s="41"/>
      <c r="H38" s="41"/>
      <c r="I38" s="41"/>
      <c r="J38" s="41"/>
      <c r="K38" s="41"/>
      <c r="L38" s="41"/>
      <c r="M38" s="41"/>
      <c r="N38" s="41"/>
      <c r="O38" s="137">
        <f>F38+G38+H38+I38+J38+K38+L38+M38+N38</f>
        <v>536708</v>
      </c>
      <c r="P38" s="183"/>
    </row>
    <row r="39" spans="2:16" s="50" customFormat="1" ht="12.75" hidden="1">
      <c r="B39" s="31">
        <v>710</v>
      </c>
      <c r="C39" s="32"/>
      <c r="D39" s="32"/>
      <c r="E39" s="33" t="s">
        <v>201</v>
      </c>
      <c r="F39" s="69">
        <f>F40+F43+F45</f>
        <v>564300</v>
      </c>
      <c r="G39" s="70">
        <f>G40+G43+G45</f>
        <v>0</v>
      </c>
      <c r="H39" s="70">
        <f aca="true" t="shared" si="14" ref="H39:N39">H40+H43+H45</f>
        <v>0</v>
      </c>
      <c r="I39" s="70">
        <f t="shared" si="14"/>
        <v>0</v>
      </c>
      <c r="J39" s="70">
        <f t="shared" si="14"/>
        <v>0</v>
      </c>
      <c r="K39" s="70">
        <f t="shared" si="14"/>
        <v>0</v>
      </c>
      <c r="L39" s="70">
        <f t="shared" si="14"/>
        <v>0</v>
      </c>
      <c r="M39" s="70">
        <f t="shared" si="14"/>
        <v>0</v>
      </c>
      <c r="N39" s="70">
        <f t="shared" si="14"/>
        <v>0</v>
      </c>
      <c r="O39" s="69">
        <f>O40+O43+O45</f>
        <v>564300</v>
      </c>
      <c r="P39" s="184"/>
    </row>
    <row r="40" spans="2:16" s="50" customFormat="1" ht="12.75" hidden="1">
      <c r="B40" s="25"/>
      <c r="C40" s="15">
        <v>71004</v>
      </c>
      <c r="D40" s="15"/>
      <c r="E40" s="18" t="s">
        <v>202</v>
      </c>
      <c r="F40" s="60">
        <f>SUM(F41:F42)</f>
        <v>231100</v>
      </c>
      <c r="G40" s="61">
        <f>SUM(G41:G42)</f>
        <v>0</v>
      </c>
      <c r="H40" s="61">
        <f aca="true" t="shared" si="15" ref="H40:N40">SUM(H41:H42)</f>
        <v>0</v>
      </c>
      <c r="I40" s="61">
        <f t="shared" si="15"/>
        <v>0</v>
      </c>
      <c r="J40" s="61">
        <f t="shared" si="15"/>
        <v>0</v>
      </c>
      <c r="K40" s="61">
        <f t="shared" si="15"/>
        <v>0</v>
      </c>
      <c r="L40" s="61">
        <f t="shared" si="15"/>
        <v>0</v>
      </c>
      <c r="M40" s="61">
        <f t="shared" si="15"/>
        <v>0</v>
      </c>
      <c r="N40" s="61">
        <f t="shared" si="15"/>
        <v>0</v>
      </c>
      <c r="O40" s="186">
        <f>SUM(O41:O42)</f>
        <v>231100</v>
      </c>
      <c r="P40" s="230"/>
    </row>
    <row r="41" spans="2:16" s="50" customFormat="1" ht="12.75" hidden="1">
      <c r="B41" s="25"/>
      <c r="C41" s="15"/>
      <c r="D41" s="28">
        <v>3030</v>
      </c>
      <c r="E41" s="29" t="s">
        <v>62</v>
      </c>
      <c r="F41" s="43">
        <v>22100</v>
      </c>
      <c r="G41" s="88"/>
      <c r="H41" s="88"/>
      <c r="I41" s="88"/>
      <c r="J41" s="88"/>
      <c r="K41" s="88"/>
      <c r="L41" s="88"/>
      <c r="M41" s="88"/>
      <c r="N41" s="88"/>
      <c r="O41" s="137">
        <f>F41+G41+H41+I41+J41+K41+L41+M41+N41</f>
        <v>22100</v>
      </c>
      <c r="P41" s="233"/>
    </row>
    <row r="42" spans="2:16" s="50" customFormat="1" ht="12.75" hidden="1">
      <c r="B42" s="25"/>
      <c r="C42" s="28"/>
      <c r="D42" s="28">
        <v>4300</v>
      </c>
      <c r="E42" s="29" t="s">
        <v>47</v>
      </c>
      <c r="F42" s="43">
        <v>209000</v>
      </c>
      <c r="G42" s="88"/>
      <c r="H42" s="88"/>
      <c r="I42" s="88"/>
      <c r="J42" s="88"/>
      <c r="K42" s="88"/>
      <c r="L42" s="88"/>
      <c r="M42" s="88"/>
      <c r="N42" s="88"/>
      <c r="O42" s="137">
        <f>F42+G42+H42+I42+J42+K42+L42+M42+N42</f>
        <v>209000</v>
      </c>
      <c r="P42" s="233"/>
    </row>
    <row r="43" spans="2:16" s="50" customFormat="1" ht="12.75" hidden="1">
      <c r="B43" s="25"/>
      <c r="C43" s="15">
        <v>71014</v>
      </c>
      <c r="D43" s="15"/>
      <c r="E43" s="18" t="s">
        <v>203</v>
      </c>
      <c r="F43" s="60">
        <f aca="true" t="shared" si="16" ref="F43:O43">SUM(F44:F44)</f>
        <v>262200</v>
      </c>
      <c r="G43" s="61">
        <f t="shared" si="16"/>
        <v>0</v>
      </c>
      <c r="H43" s="61">
        <f t="shared" si="16"/>
        <v>0</v>
      </c>
      <c r="I43" s="61">
        <f t="shared" si="16"/>
        <v>0</v>
      </c>
      <c r="J43" s="61">
        <f t="shared" si="16"/>
        <v>0</v>
      </c>
      <c r="K43" s="61">
        <f t="shared" si="16"/>
        <v>0</v>
      </c>
      <c r="L43" s="61">
        <f t="shared" si="16"/>
        <v>0</v>
      </c>
      <c r="M43" s="61">
        <f t="shared" si="16"/>
        <v>0</v>
      </c>
      <c r="N43" s="61">
        <f t="shared" si="16"/>
        <v>0</v>
      </c>
      <c r="O43" s="186">
        <f t="shared" si="16"/>
        <v>262200</v>
      </c>
      <c r="P43" s="230"/>
    </row>
    <row r="44" spans="2:16" s="50" customFormat="1" ht="12.75" hidden="1">
      <c r="B44" s="25"/>
      <c r="C44" s="28"/>
      <c r="D44" s="28">
        <v>4300</v>
      </c>
      <c r="E44" s="29" t="s">
        <v>47</v>
      </c>
      <c r="F44" s="43">
        <v>262200</v>
      </c>
      <c r="G44" s="88"/>
      <c r="H44" s="88"/>
      <c r="I44" s="88"/>
      <c r="J44" s="88"/>
      <c r="K44" s="88"/>
      <c r="L44" s="88"/>
      <c r="M44" s="88"/>
      <c r="N44" s="88"/>
      <c r="O44" s="137">
        <f>F44+G44+H44+I44+J44+K44+L44+M44+N44</f>
        <v>262200</v>
      </c>
      <c r="P44" s="233"/>
    </row>
    <row r="45" spans="2:16" s="50" customFormat="1" ht="12.75" customHeight="1" hidden="1">
      <c r="B45" s="25"/>
      <c r="C45" s="15">
        <v>71095</v>
      </c>
      <c r="D45" s="15"/>
      <c r="E45" s="18" t="s">
        <v>40</v>
      </c>
      <c r="F45" s="60">
        <f>F46</f>
        <v>71000</v>
      </c>
      <c r="G45" s="61">
        <f>G46</f>
        <v>0</v>
      </c>
      <c r="H45" s="61">
        <f aca="true" t="shared" si="17" ref="H45:N45">H46</f>
        <v>0</v>
      </c>
      <c r="I45" s="61">
        <f t="shared" si="17"/>
        <v>0</v>
      </c>
      <c r="J45" s="61">
        <f t="shared" si="17"/>
        <v>0</v>
      </c>
      <c r="K45" s="61">
        <f t="shared" si="17"/>
        <v>0</v>
      </c>
      <c r="L45" s="61">
        <f t="shared" si="17"/>
        <v>0</v>
      </c>
      <c r="M45" s="61">
        <f t="shared" si="17"/>
        <v>0</v>
      </c>
      <c r="N45" s="61">
        <f t="shared" si="17"/>
        <v>0</v>
      </c>
      <c r="O45" s="179">
        <f>O46</f>
        <v>71000</v>
      </c>
      <c r="P45" s="230"/>
    </row>
    <row r="46" spans="2:16" s="50" customFormat="1" ht="12.75" hidden="1">
      <c r="B46" s="25"/>
      <c r="C46" s="28"/>
      <c r="D46" s="28">
        <v>4300</v>
      </c>
      <c r="E46" s="29" t="s">
        <v>47</v>
      </c>
      <c r="F46" s="43">
        <v>71000</v>
      </c>
      <c r="G46" s="88"/>
      <c r="H46" s="88"/>
      <c r="I46" s="88"/>
      <c r="J46" s="88"/>
      <c r="K46" s="88"/>
      <c r="L46" s="88"/>
      <c r="M46" s="88"/>
      <c r="N46" s="88"/>
      <c r="O46" s="137">
        <f>F46+G46+H46+I46+J46+K46+L46+M46+N46</f>
        <v>71000</v>
      </c>
      <c r="P46" s="233"/>
    </row>
    <row r="47" spans="2:16" s="50" customFormat="1" ht="12.75" hidden="1">
      <c r="B47" s="31">
        <v>750</v>
      </c>
      <c r="C47" s="32"/>
      <c r="D47" s="32"/>
      <c r="E47" s="33" t="s">
        <v>31</v>
      </c>
      <c r="F47" s="69">
        <f>F48+F51+F60+F84</f>
        <v>2921229</v>
      </c>
      <c r="G47" s="70">
        <f>G48+G51+G60+G84</f>
        <v>0</v>
      </c>
      <c r="H47" s="70">
        <f aca="true" t="shared" si="18" ref="H47:N47">H48+H51+H60+H84</f>
        <v>0</v>
      </c>
      <c r="I47" s="70">
        <f t="shared" si="18"/>
        <v>0</v>
      </c>
      <c r="J47" s="70">
        <f t="shared" si="18"/>
        <v>0</v>
      </c>
      <c r="K47" s="70">
        <f t="shared" si="18"/>
        <v>0</v>
      </c>
      <c r="L47" s="70">
        <f t="shared" si="18"/>
        <v>0</v>
      </c>
      <c r="M47" s="70">
        <f t="shared" si="18"/>
        <v>0</v>
      </c>
      <c r="N47" s="70">
        <f t="shared" si="18"/>
        <v>0</v>
      </c>
      <c r="O47" s="69">
        <f>O48+O51+O60+O84</f>
        <v>2921229</v>
      </c>
      <c r="P47" s="184"/>
    </row>
    <row r="48" spans="2:16" s="50" customFormat="1" ht="12.75" hidden="1">
      <c r="B48" s="25"/>
      <c r="C48" s="15">
        <v>75011</v>
      </c>
      <c r="D48" s="15"/>
      <c r="E48" s="18" t="s">
        <v>153</v>
      </c>
      <c r="F48" s="60">
        <f>SUM(F49:F50)</f>
        <v>57000</v>
      </c>
      <c r="G48" s="61">
        <f>SUM(G49:G50)</f>
        <v>0</v>
      </c>
      <c r="H48" s="61">
        <f aca="true" t="shared" si="19" ref="H48:N48">SUM(H49:H50)</f>
        <v>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179">
        <f>SUM(O49:O50)</f>
        <v>57000</v>
      </c>
      <c r="P48" s="230"/>
    </row>
    <row r="49" spans="2:16" s="50" customFormat="1" ht="12.75" hidden="1">
      <c r="B49" s="25"/>
      <c r="C49" s="28"/>
      <c r="D49" s="28">
        <v>4010</v>
      </c>
      <c r="E49" s="29" t="s">
        <v>63</v>
      </c>
      <c r="F49" s="43">
        <v>48676</v>
      </c>
      <c r="G49" s="88"/>
      <c r="H49" s="88"/>
      <c r="I49" s="88"/>
      <c r="J49" s="88"/>
      <c r="K49" s="88"/>
      <c r="L49" s="88"/>
      <c r="M49" s="88"/>
      <c r="N49" s="88"/>
      <c r="O49" s="137">
        <f>F49+G49+H49+I49+J49+K49+L49+M49+N49</f>
        <v>48676</v>
      </c>
      <c r="P49" s="231"/>
    </row>
    <row r="50" spans="2:16" s="50" customFormat="1" ht="12.75" hidden="1">
      <c r="B50" s="25"/>
      <c r="C50" s="28"/>
      <c r="D50" s="28">
        <v>4110</v>
      </c>
      <c r="E50" s="29" t="s">
        <v>64</v>
      </c>
      <c r="F50" s="43">
        <v>8324</v>
      </c>
      <c r="G50" s="88"/>
      <c r="H50" s="88"/>
      <c r="I50" s="88"/>
      <c r="J50" s="88"/>
      <c r="K50" s="88"/>
      <c r="L50" s="88"/>
      <c r="M50" s="88"/>
      <c r="N50" s="88"/>
      <c r="O50" s="137">
        <f>F50+G50+H50+I50+J50+K50+L50+M50+N50</f>
        <v>8324</v>
      </c>
      <c r="P50" s="231"/>
    </row>
    <row r="51" spans="2:16" s="50" customFormat="1" ht="12.75" hidden="1">
      <c r="B51" s="25"/>
      <c r="C51" s="15">
        <v>75022</v>
      </c>
      <c r="D51" s="15"/>
      <c r="E51" s="18" t="s">
        <v>154</v>
      </c>
      <c r="F51" s="60">
        <f>SUM(F53:F59)</f>
        <v>210600</v>
      </c>
      <c r="G51" s="61">
        <f>SUM(G53:G59)</f>
        <v>0</v>
      </c>
      <c r="H51" s="61">
        <f aca="true" t="shared" si="20" ref="H51:N51">SUM(H53:H58)</f>
        <v>0</v>
      </c>
      <c r="I51" s="61">
        <f t="shared" si="20"/>
        <v>0</v>
      </c>
      <c r="J51" s="61">
        <f t="shared" si="20"/>
        <v>0</v>
      </c>
      <c r="K51" s="61">
        <f t="shared" si="20"/>
        <v>0</v>
      </c>
      <c r="L51" s="61">
        <f t="shared" si="20"/>
        <v>0</v>
      </c>
      <c r="M51" s="61">
        <f t="shared" si="20"/>
        <v>0</v>
      </c>
      <c r="N51" s="61">
        <f t="shared" si="20"/>
        <v>0</v>
      </c>
      <c r="O51" s="179">
        <f>SUM(O52:O59)</f>
        <v>210600</v>
      </c>
      <c r="P51" s="230"/>
    </row>
    <row r="52" spans="2:16" s="50" customFormat="1" ht="38.25" hidden="1">
      <c r="B52" s="25"/>
      <c r="C52" s="15"/>
      <c r="D52" s="28">
        <v>2710</v>
      </c>
      <c r="E52" s="29" t="s">
        <v>55</v>
      </c>
      <c r="F52" s="60"/>
      <c r="G52" s="61"/>
      <c r="H52" s="61"/>
      <c r="I52" s="61"/>
      <c r="J52" s="61"/>
      <c r="K52" s="61"/>
      <c r="L52" s="61"/>
      <c r="M52" s="61"/>
      <c r="N52" s="61"/>
      <c r="O52" s="137">
        <f aca="true" t="shared" si="21" ref="O52:O59">F52+G52+H52+I52+J52+K52+L52+M52+N52</f>
        <v>0</v>
      </c>
      <c r="P52" s="230"/>
    </row>
    <row r="53" spans="2:16" s="50" customFormat="1" ht="12.75" hidden="1">
      <c r="B53" s="25"/>
      <c r="C53" s="28"/>
      <c r="D53" s="28">
        <v>3030</v>
      </c>
      <c r="E53" s="29" t="s">
        <v>62</v>
      </c>
      <c r="F53" s="43">
        <v>129000</v>
      </c>
      <c r="G53" s="88"/>
      <c r="H53" s="88"/>
      <c r="I53" s="88"/>
      <c r="J53" s="88"/>
      <c r="K53" s="88"/>
      <c r="L53" s="88"/>
      <c r="M53" s="88"/>
      <c r="N53" s="88"/>
      <c r="O53" s="137">
        <f t="shared" si="21"/>
        <v>129000</v>
      </c>
      <c r="P53" s="231"/>
    </row>
    <row r="54" spans="2:16" s="50" customFormat="1" ht="12.75" hidden="1">
      <c r="B54" s="25"/>
      <c r="C54" s="28"/>
      <c r="D54" s="28">
        <v>4210</v>
      </c>
      <c r="E54" s="29" t="s">
        <v>45</v>
      </c>
      <c r="F54" s="43">
        <f>2500+29500+200+400</f>
        <v>32600</v>
      </c>
      <c r="G54" s="88"/>
      <c r="H54" s="88"/>
      <c r="I54" s="88"/>
      <c r="J54" s="88"/>
      <c r="K54" s="88"/>
      <c r="L54" s="88"/>
      <c r="M54" s="88"/>
      <c r="N54" s="88"/>
      <c r="O54" s="137">
        <f t="shared" si="21"/>
        <v>32600</v>
      </c>
      <c r="P54" s="231"/>
    </row>
    <row r="55" spans="2:16" s="50" customFormat="1" ht="12.75" hidden="1">
      <c r="B55" s="25"/>
      <c r="C55" s="28"/>
      <c r="D55" s="28">
        <v>4260</v>
      </c>
      <c r="E55" s="29" t="s">
        <v>65</v>
      </c>
      <c r="F55" s="43">
        <v>6000</v>
      </c>
      <c r="G55" s="88"/>
      <c r="H55" s="88"/>
      <c r="I55" s="88"/>
      <c r="J55" s="88"/>
      <c r="K55" s="88"/>
      <c r="L55" s="88"/>
      <c r="M55" s="88"/>
      <c r="N55" s="88"/>
      <c r="O55" s="137">
        <f t="shared" si="21"/>
        <v>6000</v>
      </c>
      <c r="P55" s="231"/>
    </row>
    <row r="56" spans="2:16" s="50" customFormat="1" ht="12.75" hidden="1">
      <c r="B56" s="25"/>
      <c r="C56" s="28"/>
      <c r="D56" s="28">
        <v>4300</v>
      </c>
      <c r="E56" s="29" t="s">
        <v>47</v>
      </c>
      <c r="F56" s="43">
        <v>38000</v>
      </c>
      <c r="G56" s="116"/>
      <c r="H56" s="88"/>
      <c r="I56" s="88"/>
      <c r="J56" s="88"/>
      <c r="K56" s="88"/>
      <c r="L56" s="88"/>
      <c r="M56" s="88"/>
      <c r="N56" s="88"/>
      <c r="O56" s="137">
        <f t="shared" si="21"/>
        <v>38000</v>
      </c>
      <c r="P56" s="231"/>
    </row>
    <row r="57" spans="2:16" s="50" customFormat="1" ht="12.75" hidden="1">
      <c r="B57" s="25"/>
      <c r="C57" s="28"/>
      <c r="D57" s="28">
        <v>4410</v>
      </c>
      <c r="E57" s="29" t="s">
        <v>66</v>
      </c>
      <c r="F57" s="43">
        <v>2500</v>
      </c>
      <c r="G57" s="88"/>
      <c r="H57" s="88"/>
      <c r="I57" s="88"/>
      <c r="J57" s="88"/>
      <c r="K57" s="88"/>
      <c r="L57" s="88"/>
      <c r="M57" s="88"/>
      <c r="N57" s="88"/>
      <c r="O57" s="137">
        <f t="shared" si="21"/>
        <v>2500</v>
      </c>
      <c r="P57" s="231"/>
    </row>
    <row r="58" spans="2:16" s="50" customFormat="1" ht="12.75" hidden="1">
      <c r="B58" s="25"/>
      <c r="C58" s="28"/>
      <c r="D58" s="28">
        <v>4420</v>
      </c>
      <c r="E58" s="29" t="s">
        <v>155</v>
      </c>
      <c r="F58" s="43">
        <v>500</v>
      </c>
      <c r="G58" s="88"/>
      <c r="H58" s="88"/>
      <c r="I58" s="88"/>
      <c r="J58" s="88"/>
      <c r="K58" s="88"/>
      <c r="L58" s="88"/>
      <c r="M58" s="88"/>
      <c r="N58" s="88"/>
      <c r="O58" s="137">
        <f t="shared" si="21"/>
        <v>500</v>
      </c>
      <c r="P58" s="231"/>
    </row>
    <row r="59" spans="2:16" s="50" customFormat="1" ht="25.5" hidden="1">
      <c r="B59" s="25"/>
      <c r="C59" s="28"/>
      <c r="D59" s="28">
        <v>4700</v>
      </c>
      <c r="E59" s="29" t="s">
        <v>226</v>
      </c>
      <c r="F59" s="43">
        <v>2000</v>
      </c>
      <c r="G59" s="88"/>
      <c r="H59" s="88"/>
      <c r="I59" s="88"/>
      <c r="J59" s="88"/>
      <c r="K59" s="88"/>
      <c r="L59" s="88"/>
      <c r="M59" s="88"/>
      <c r="N59" s="88"/>
      <c r="O59" s="137">
        <f t="shared" si="21"/>
        <v>2000</v>
      </c>
      <c r="P59" s="231"/>
    </row>
    <row r="60" spans="2:16" s="50" customFormat="1" ht="12.75" hidden="1">
      <c r="B60" s="25"/>
      <c r="C60" s="15">
        <v>75023</v>
      </c>
      <c r="D60" s="15"/>
      <c r="E60" s="18" t="s">
        <v>33</v>
      </c>
      <c r="F60" s="60">
        <f>SUM(F61:F83)</f>
        <v>2127450</v>
      </c>
      <c r="G60" s="61">
        <f>SUM(G61:G83)</f>
        <v>0</v>
      </c>
      <c r="H60" s="61">
        <f aca="true" t="shared" si="22" ref="H60:N60">SUM(H61:H83)</f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 t="shared" si="22"/>
        <v>0</v>
      </c>
      <c r="O60" s="179">
        <f>SUM(O61:O83)</f>
        <v>2127450</v>
      </c>
      <c r="P60" s="230"/>
    </row>
    <row r="61" spans="2:16" s="50" customFormat="1" ht="25.5" hidden="1">
      <c r="B61" s="25"/>
      <c r="C61" s="28"/>
      <c r="D61" s="28">
        <v>3020</v>
      </c>
      <c r="E61" s="29" t="s">
        <v>67</v>
      </c>
      <c r="F61" s="43">
        <v>10650</v>
      </c>
      <c r="G61" s="88"/>
      <c r="H61" s="88"/>
      <c r="I61" s="88"/>
      <c r="J61" s="88"/>
      <c r="K61" s="88"/>
      <c r="L61" s="88"/>
      <c r="M61" s="88"/>
      <c r="N61" s="88"/>
      <c r="O61" s="137">
        <f aca="true" t="shared" si="23" ref="O61:O83">F61+G61+H61+I61+J61+K61+L61+M61+N61</f>
        <v>10650</v>
      </c>
      <c r="P61" s="231"/>
    </row>
    <row r="62" spans="2:16" s="50" customFormat="1" ht="12.75" hidden="1">
      <c r="B62" s="25"/>
      <c r="C62" s="28"/>
      <c r="D62" s="28">
        <v>4010</v>
      </c>
      <c r="E62" s="29" t="s">
        <v>63</v>
      </c>
      <c r="F62" s="43">
        <v>1218200</v>
      </c>
      <c r="G62" s="88"/>
      <c r="H62" s="88"/>
      <c r="I62" s="88"/>
      <c r="J62" s="88"/>
      <c r="K62" s="88"/>
      <c r="L62" s="88"/>
      <c r="M62" s="88"/>
      <c r="N62" s="88"/>
      <c r="O62" s="137">
        <f t="shared" si="23"/>
        <v>1218200</v>
      </c>
      <c r="P62" s="233"/>
    </row>
    <row r="63" spans="2:16" s="50" customFormat="1" ht="12.75" hidden="1">
      <c r="B63" s="25"/>
      <c r="C63" s="28"/>
      <c r="D63" s="28">
        <v>4040</v>
      </c>
      <c r="E63" s="29" t="s">
        <v>68</v>
      </c>
      <c r="F63" s="43">
        <v>85000</v>
      </c>
      <c r="G63" s="88"/>
      <c r="H63" s="88"/>
      <c r="I63" s="88"/>
      <c r="J63" s="88"/>
      <c r="K63" s="88"/>
      <c r="L63" s="88"/>
      <c r="M63" s="88"/>
      <c r="N63" s="88"/>
      <c r="O63" s="137">
        <f t="shared" si="23"/>
        <v>85000</v>
      </c>
      <c r="P63" s="231"/>
    </row>
    <row r="64" spans="2:16" s="50" customFormat="1" ht="12.75" hidden="1">
      <c r="B64" s="25"/>
      <c r="C64" s="28"/>
      <c r="D64" s="28">
        <v>4110</v>
      </c>
      <c r="E64" s="29" t="s">
        <v>64</v>
      </c>
      <c r="F64" s="43">
        <v>190000</v>
      </c>
      <c r="G64" s="88"/>
      <c r="H64" s="88"/>
      <c r="I64" s="88"/>
      <c r="J64" s="88"/>
      <c r="K64" s="88"/>
      <c r="L64" s="88"/>
      <c r="M64" s="88"/>
      <c r="N64" s="88"/>
      <c r="O64" s="137">
        <f t="shared" si="23"/>
        <v>190000</v>
      </c>
      <c r="P64" s="233"/>
    </row>
    <row r="65" spans="2:16" s="50" customFormat="1" ht="12.75" hidden="1">
      <c r="B65" s="25"/>
      <c r="C65" s="28"/>
      <c r="D65" s="28">
        <v>4120</v>
      </c>
      <c r="E65" s="29" t="s">
        <v>156</v>
      </c>
      <c r="F65" s="43">
        <v>30100</v>
      </c>
      <c r="G65" s="88"/>
      <c r="H65" s="88"/>
      <c r="I65" s="88"/>
      <c r="J65" s="88"/>
      <c r="K65" s="88"/>
      <c r="L65" s="88"/>
      <c r="M65" s="88"/>
      <c r="N65" s="88"/>
      <c r="O65" s="137">
        <f t="shared" si="23"/>
        <v>30100</v>
      </c>
      <c r="P65" s="231"/>
    </row>
    <row r="66" spans="2:16" s="50" customFormat="1" ht="16.5" customHeight="1" hidden="1">
      <c r="B66" s="25"/>
      <c r="C66" s="28"/>
      <c r="D66" s="28">
        <v>4170</v>
      </c>
      <c r="E66" s="29" t="s">
        <v>69</v>
      </c>
      <c r="F66" s="43">
        <v>4000</v>
      </c>
      <c r="G66" s="88"/>
      <c r="H66" s="88"/>
      <c r="I66" s="88"/>
      <c r="J66" s="88"/>
      <c r="K66" s="88"/>
      <c r="L66" s="88"/>
      <c r="M66" s="88"/>
      <c r="N66" s="88"/>
      <c r="O66" s="137">
        <f t="shared" si="23"/>
        <v>4000</v>
      </c>
      <c r="P66" s="231"/>
    </row>
    <row r="67" spans="2:16" s="50" customFormat="1" ht="12.75" hidden="1">
      <c r="B67" s="25"/>
      <c r="C67" s="28"/>
      <c r="D67" s="28">
        <v>4210</v>
      </c>
      <c r="E67" s="29" t="s">
        <v>45</v>
      </c>
      <c r="F67" s="43">
        <f>18000+6000+13000+7100+27100+3000+5000</f>
        <v>79200</v>
      </c>
      <c r="G67" s="88"/>
      <c r="H67" s="88"/>
      <c r="I67" s="88"/>
      <c r="J67" s="88"/>
      <c r="K67" s="88"/>
      <c r="L67" s="88"/>
      <c r="M67" s="88"/>
      <c r="N67" s="88"/>
      <c r="O67" s="137">
        <f t="shared" si="23"/>
        <v>79200</v>
      </c>
      <c r="P67" s="231"/>
    </row>
    <row r="68" spans="2:16" s="50" customFormat="1" ht="12.75" hidden="1">
      <c r="B68" s="25"/>
      <c r="C68" s="28"/>
      <c r="D68" s="28">
        <v>4260</v>
      </c>
      <c r="E68" s="29" t="s">
        <v>65</v>
      </c>
      <c r="F68" s="43">
        <v>35000</v>
      </c>
      <c r="G68" s="88"/>
      <c r="H68" s="88"/>
      <c r="I68" s="88"/>
      <c r="J68" s="88"/>
      <c r="K68" s="88"/>
      <c r="L68" s="88"/>
      <c r="M68" s="88"/>
      <c r="N68" s="88"/>
      <c r="O68" s="137">
        <f t="shared" si="23"/>
        <v>35000</v>
      </c>
      <c r="P68" s="231"/>
    </row>
    <row r="69" spans="2:16" s="50" customFormat="1" ht="12.75" hidden="1">
      <c r="B69" s="25"/>
      <c r="C69" s="28"/>
      <c r="D69" s="28">
        <v>4270</v>
      </c>
      <c r="E69" s="29" t="s">
        <v>46</v>
      </c>
      <c r="F69" s="43">
        <f>15000+43100+7000</f>
        <v>65100</v>
      </c>
      <c r="G69" s="88"/>
      <c r="H69" s="88"/>
      <c r="I69" s="88"/>
      <c r="J69" s="88"/>
      <c r="K69" s="88"/>
      <c r="L69" s="88"/>
      <c r="M69" s="88"/>
      <c r="N69" s="88"/>
      <c r="O69" s="137">
        <f t="shared" si="23"/>
        <v>65100</v>
      </c>
      <c r="P69" s="231"/>
    </row>
    <row r="70" spans="2:16" s="50" customFormat="1" ht="19.5" customHeight="1" hidden="1">
      <c r="B70" s="25"/>
      <c r="C70" s="28"/>
      <c r="D70" s="28">
        <v>4280</v>
      </c>
      <c r="E70" s="29" t="s">
        <v>70</v>
      </c>
      <c r="F70" s="43">
        <v>3400</v>
      </c>
      <c r="G70" s="88"/>
      <c r="H70" s="88"/>
      <c r="I70" s="88"/>
      <c r="J70" s="88"/>
      <c r="K70" s="88"/>
      <c r="L70" s="88"/>
      <c r="M70" s="88"/>
      <c r="N70" s="88"/>
      <c r="O70" s="137">
        <f t="shared" si="23"/>
        <v>3400</v>
      </c>
      <c r="P70" s="231"/>
    </row>
    <row r="71" spans="2:16" s="50" customFormat="1" ht="12.75" hidden="1">
      <c r="B71" s="25"/>
      <c r="C71" s="28"/>
      <c r="D71" s="28">
        <v>4300</v>
      </c>
      <c r="E71" s="29" t="s">
        <v>47</v>
      </c>
      <c r="F71" s="43">
        <v>78400</v>
      </c>
      <c r="G71" s="116"/>
      <c r="H71" s="88"/>
      <c r="I71" s="88"/>
      <c r="J71" s="88"/>
      <c r="K71" s="88"/>
      <c r="L71" s="88"/>
      <c r="M71" s="88"/>
      <c r="N71" s="88"/>
      <c r="O71" s="137">
        <f t="shared" si="23"/>
        <v>78400</v>
      </c>
      <c r="P71" s="231"/>
    </row>
    <row r="72" spans="2:16" s="50" customFormat="1" ht="12.75" hidden="1">
      <c r="B72" s="25"/>
      <c r="C72" s="28"/>
      <c r="D72" s="28">
        <v>4350</v>
      </c>
      <c r="E72" s="29" t="s">
        <v>71</v>
      </c>
      <c r="F72" s="43">
        <v>4500</v>
      </c>
      <c r="G72" s="88"/>
      <c r="H72" s="88"/>
      <c r="I72" s="88"/>
      <c r="J72" s="88"/>
      <c r="K72" s="88"/>
      <c r="L72" s="88"/>
      <c r="M72" s="88"/>
      <c r="N72" s="88"/>
      <c r="O72" s="137">
        <f t="shared" si="23"/>
        <v>4500</v>
      </c>
      <c r="P72" s="231"/>
    </row>
    <row r="73" spans="2:16" s="50" customFormat="1" ht="25.5" hidden="1">
      <c r="B73" s="25"/>
      <c r="C73" s="28"/>
      <c r="D73" s="28">
        <v>4360</v>
      </c>
      <c r="E73" s="29" t="s">
        <v>72</v>
      </c>
      <c r="F73" s="43">
        <v>5000</v>
      </c>
      <c r="G73" s="88"/>
      <c r="H73" s="88"/>
      <c r="I73" s="88"/>
      <c r="J73" s="88"/>
      <c r="K73" s="88"/>
      <c r="L73" s="88"/>
      <c r="M73" s="88"/>
      <c r="N73" s="88"/>
      <c r="O73" s="137">
        <f t="shared" si="23"/>
        <v>5000</v>
      </c>
      <c r="P73" s="231"/>
    </row>
    <row r="74" spans="2:16" s="50" customFormat="1" ht="25.5" hidden="1">
      <c r="B74" s="25"/>
      <c r="C74" s="28"/>
      <c r="D74" s="28">
        <v>4370</v>
      </c>
      <c r="E74" s="29" t="s">
        <v>73</v>
      </c>
      <c r="F74" s="43">
        <v>29000</v>
      </c>
      <c r="G74" s="88"/>
      <c r="H74" s="88"/>
      <c r="I74" s="88"/>
      <c r="J74" s="88"/>
      <c r="K74" s="88"/>
      <c r="L74" s="88"/>
      <c r="M74" s="88"/>
      <c r="N74" s="88"/>
      <c r="O74" s="137">
        <f t="shared" si="23"/>
        <v>29000</v>
      </c>
      <c r="P74" s="231"/>
    </row>
    <row r="75" spans="2:16" s="50" customFormat="1" ht="12.75" hidden="1">
      <c r="B75" s="25"/>
      <c r="C75" s="28"/>
      <c r="D75" s="28">
        <v>4410</v>
      </c>
      <c r="E75" s="29" t="s">
        <v>66</v>
      </c>
      <c r="F75" s="43">
        <v>38000</v>
      </c>
      <c r="G75" s="88"/>
      <c r="H75" s="88"/>
      <c r="I75" s="88"/>
      <c r="J75" s="88"/>
      <c r="K75" s="88"/>
      <c r="L75" s="88"/>
      <c r="M75" s="88"/>
      <c r="N75" s="88"/>
      <c r="O75" s="137">
        <f t="shared" si="23"/>
        <v>38000</v>
      </c>
      <c r="P75" s="231"/>
    </row>
    <row r="76" spans="2:16" s="50" customFormat="1" ht="16.5" customHeight="1" hidden="1">
      <c r="B76" s="25"/>
      <c r="C76" s="28"/>
      <c r="D76" s="28">
        <v>4420</v>
      </c>
      <c r="E76" s="29" t="s">
        <v>227</v>
      </c>
      <c r="F76" s="43">
        <v>500</v>
      </c>
      <c r="G76" s="88"/>
      <c r="H76" s="88"/>
      <c r="I76" s="88"/>
      <c r="J76" s="88"/>
      <c r="K76" s="88"/>
      <c r="L76" s="88"/>
      <c r="M76" s="88"/>
      <c r="N76" s="88"/>
      <c r="O76" s="137">
        <f t="shared" si="23"/>
        <v>500</v>
      </c>
      <c r="P76" s="231"/>
    </row>
    <row r="77" spans="2:16" s="50" customFormat="1" ht="12.75" hidden="1">
      <c r="B77" s="25"/>
      <c r="C77" s="28"/>
      <c r="D77" s="28">
        <v>4430</v>
      </c>
      <c r="E77" s="29" t="s">
        <v>52</v>
      </c>
      <c r="F77" s="43">
        <v>21300</v>
      </c>
      <c r="G77" s="88"/>
      <c r="H77" s="88"/>
      <c r="I77" s="88"/>
      <c r="J77" s="88"/>
      <c r="K77" s="88"/>
      <c r="L77" s="88"/>
      <c r="M77" s="88"/>
      <c r="N77" s="88"/>
      <c r="O77" s="137">
        <f t="shared" si="23"/>
        <v>21300</v>
      </c>
      <c r="P77" s="233"/>
    </row>
    <row r="78" spans="2:16" s="50" customFormat="1" ht="25.5" hidden="1">
      <c r="B78" s="25"/>
      <c r="C78" s="28"/>
      <c r="D78" s="28">
        <v>4440</v>
      </c>
      <c r="E78" s="29" t="s">
        <v>74</v>
      </c>
      <c r="F78" s="43">
        <v>38100</v>
      </c>
      <c r="G78" s="88"/>
      <c r="H78" s="88"/>
      <c r="I78" s="88"/>
      <c r="J78" s="88"/>
      <c r="K78" s="88"/>
      <c r="L78" s="88"/>
      <c r="M78" s="88"/>
      <c r="N78" s="88"/>
      <c r="O78" s="137">
        <f t="shared" si="23"/>
        <v>38100</v>
      </c>
      <c r="P78" s="231"/>
    </row>
    <row r="79" spans="2:16" s="50" customFormat="1" ht="28.5" customHeight="1" hidden="1">
      <c r="B79" s="25"/>
      <c r="C79" s="28"/>
      <c r="D79" s="28">
        <v>4700</v>
      </c>
      <c r="E79" s="29" t="s">
        <v>226</v>
      </c>
      <c r="F79" s="43">
        <v>15000</v>
      </c>
      <c r="G79" s="88"/>
      <c r="H79" s="88"/>
      <c r="I79" s="88"/>
      <c r="J79" s="88"/>
      <c r="K79" s="88"/>
      <c r="L79" s="88"/>
      <c r="M79" s="88"/>
      <c r="N79" s="88"/>
      <c r="O79" s="137">
        <f t="shared" si="23"/>
        <v>15000</v>
      </c>
      <c r="P79" s="233"/>
    </row>
    <row r="80" spans="2:16" s="50" customFormat="1" ht="25.5" hidden="1">
      <c r="B80" s="25"/>
      <c r="C80" s="28"/>
      <c r="D80" s="28">
        <v>4740</v>
      </c>
      <c r="E80" s="29" t="s">
        <v>75</v>
      </c>
      <c r="F80" s="43">
        <v>11000</v>
      </c>
      <c r="G80" s="88"/>
      <c r="H80" s="88"/>
      <c r="I80" s="88"/>
      <c r="J80" s="88"/>
      <c r="K80" s="88"/>
      <c r="L80" s="88"/>
      <c r="M80" s="88"/>
      <c r="N80" s="88"/>
      <c r="O80" s="137">
        <f t="shared" si="23"/>
        <v>11000</v>
      </c>
      <c r="P80" s="231"/>
    </row>
    <row r="81" spans="2:16" s="50" customFormat="1" ht="25.5" hidden="1">
      <c r="B81" s="25"/>
      <c r="C81" s="28"/>
      <c r="D81" s="28">
        <v>4750</v>
      </c>
      <c r="E81" s="29" t="s">
        <v>76</v>
      </c>
      <c r="F81" s="43">
        <v>24000</v>
      </c>
      <c r="G81" s="88"/>
      <c r="H81" s="88"/>
      <c r="I81" s="88"/>
      <c r="J81" s="88"/>
      <c r="K81" s="88"/>
      <c r="L81" s="88"/>
      <c r="M81" s="88"/>
      <c r="N81" s="88"/>
      <c r="O81" s="137">
        <f t="shared" si="23"/>
        <v>24000</v>
      </c>
      <c r="P81" s="231"/>
    </row>
    <row r="82" spans="2:16" s="50" customFormat="1" ht="12.75" hidden="1">
      <c r="B82" s="25"/>
      <c r="C82" s="28"/>
      <c r="D82" s="28">
        <v>6050</v>
      </c>
      <c r="E82" s="29" t="s">
        <v>50</v>
      </c>
      <c r="F82" s="43">
        <v>100000</v>
      </c>
      <c r="G82" s="88"/>
      <c r="H82" s="88"/>
      <c r="I82" s="88"/>
      <c r="J82" s="88"/>
      <c r="K82" s="88"/>
      <c r="L82" s="88"/>
      <c r="M82" s="88"/>
      <c r="N82" s="88"/>
      <c r="O82" s="137">
        <f t="shared" si="23"/>
        <v>100000</v>
      </c>
      <c r="P82" s="231"/>
    </row>
    <row r="83" spans="2:16" s="50" customFormat="1" ht="25.5" hidden="1">
      <c r="B83" s="25"/>
      <c r="C83" s="28"/>
      <c r="D83" s="28">
        <v>6060</v>
      </c>
      <c r="E83" s="29" t="s">
        <v>61</v>
      </c>
      <c r="F83" s="43">
        <f>12000+90000-60000</f>
        <v>42000</v>
      </c>
      <c r="G83" s="88"/>
      <c r="H83" s="88"/>
      <c r="I83" s="88"/>
      <c r="J83" s="88"/>
      <c r="K83" s="88"/>
      <c r="L83" s="88"/>
      <c r="M83" s="88"/>
      <c r="N83" s="88"/>
      <c r="O83" s="137">
        <f t="shared" si="23"/>
        <v>42000</v>
      </c>
      <c r="P83" s="231"/>
    </row>
    <row r="84" spans="2:16" s="50" customFormat="1" ht="12.75" hidden="1">
      <c r="B84" s="25"/>
      <c r="C84" s="15">
        <v>75095</v>
      </c>
      <c r="D84" s="15"/>
      <c r="E84" s="18" t="s">
        <v>40</v>
      </c>
      <c r="F84" s="60">
        <f>SUM(F85:F91)</f>
        <v>526179</v>
      </c>
      <c r="G84" s="61">
        <f>SUM(G85:G91)</f>
        <v>0</v>
      </c>
      <c r="H84" s="61">
        <f aca="true" t="shared" si="24" ref="H84:N84">SUM(H86:H91)</f>
        <v>0</v>
      </c>
      <c r="I84" s="61">
        <f t="shared" si="24"/>
        <v>0</v>
      </c>
      <c r="J84" s="61">
        <f t="shared" si="24"/>
        <v>0</v>
      </c>
      <c r="K84" s="61">
        <f t="shared" si="24"/>
        <v>0</v>
      </c>
      <c r="L84" s="61">
        <f t="shared" si="24"/>
        <v>0</v>
      </c>
      <c r="M84" s="61">
        <f t="shared" si="24"/>
        <v>0</v>
      </c>
      <c r="N84" s="61">
        <f t="shared" si="24"/>
        <v>0</v>
      </c>
      <c r="O84" s="179">
        <f>SUM(O85:P91)</f>
        <v>526179</v>
      </c>
      <c r="P84" s="230"/>
    </row>
    <row r="85" spans="2:16" s="50" customFormat="1" ht="12.75" hidden="1">
      <c r="B85" s="25"/>
      <c r="C85" s="15"/>
      <c r="D85" s="28">
        <v>4170</v>
      </c>
      <c r="E85" s="29" t="s">
        <v>69</v>
      </c>
      <c r="F85" s="43">
        <v>1654</v>
      </c>
      <c r="G85" s="88"/>
      <c r="H85" s="61"/>
      <c r="I85" s="61"/>
      <c r="J85" s="61"/>
      <c r="K85" s="61"/>
      <c r="L85" s="61"/>
      <c r="M85" s="61"/>
      <c r="N85" s="61"/>
      <c r="O85" s="137">
        <f aca="true" t="shared" si="25" ref="O85:O91">F85+G85+H85+I85+J85+K85+L85+M85+N85</f>
        <v>1654</v>
      </c>
      <c r="P85" s="233"/>
    </row>
    <row r="86" spans="2:16" s="50" customFormat="1" ht="12.75" hidden="1">
      <c r="B86" s="25"/>
      <c r="C86" s="15"/>
      <c r="D86" s="28">
        <v>4210</v>
      </c>
      <c r="E86" s="29" t="s">
        <v>45</v>
      </c>
      <c r="F86" s="43">
        <v>64500</v>
      </c>
      <c r="G86" s="88"/>
      <c r="H86" s="88"/>
      <c r="I86" s="88"/>
      <c r="J86" s="88"/>
      <c r="K86" s="88"/>
      <c r="L86" s="88"/>
      <c r="M86" s="88"/>
      <c r="N86" s="88"/>
      <c r="O86" s="137">
        <f t="shared" si="25"/>
        <v>64500</v>
      </c>
      <c r="P86" s="233"/>
    </row>
    <row r="87" spans="2:16" s="50" customFormat="1" ht="12.75" hidden="1">
      <c r="B87" s="25"/>
      <c r="C87" s="15"/>
      <c r="D87" s="28">
        <v>4260</v>
      </c>
      <c r="E87" s="29" t="s">
        <v>65</v>
      </c>
      <c r="F87" s="43">
        <v>20000</v>
      </c>
      <c r="G87" s="88"/>
      <c r="H87" s="88"/>
      <c r="I87" s="88"/>
      <c r="J87" s="88"/>
      <c r="K87" s="88"/>
      <c r="L87" s="88"/>
      <c r="M87" s="88"/>
      <c r="N87" s="88"/>
      <c r="O87" s="137">
        <f t="shared" si="25"/>
        <v>20000</v>
      </c>
      <c r="P87" s="231"/>
    </row>
    <row r="88" spans="2:16" s="50" customFormat="1" ht="12.75" hidden="1">
      <c r="B88" s="25"/>
      <c r="C88" s="15"/>
      <c r="D88" s="28">
        <v>4270</v>
      </c>
      <c r="E88" s="29" t="s">
        <v>77</v>
      </c>
      <c r="F88" s="43">
        <v>90000</v>
      </c>
      <c r="G88" s="116"/>
      <c r="H88" s="88"/>
      <c r="I88" s="88"/>
      <c r="J88" s="88"/>
      <c r="K88" s="88"/>
      <c r="L88" s="88"/>
      <c r="M88" s="88"/>
      <c r="N88" s="88"/>
      <c r="O88" s="137">
        <f t="shared" si="25"/>
        <v>90000</v>
      </c>
      <c r="P88" s="233"/>
    </row>
    <row r="89" spans="2:16" s="50" customFormat="1" ht="12.75" hidden="1">
      <c r="B89" s="25"/>
      <c r="C89" s="28"/>
      <c r="D89" s="28">
        <v>4300</v>
      </c>
      <c r="E89" s="29" t="s">
        <v>47</v>
      </c>
      <c r="F89" s="43">
        <v>42525</v>
      </c>
      <c r="G89" s="88"/>
      <c r="H89" s="88"/>
      <c r="I89" s="88"/>
      <c r="J89" s="88"/>
      <c r="K89" s="88"/>
      <c r="L89" s="88"/>
      <c r="M89" s="88"/>
      <c r="N89" s="88"/>
      <c r="O89" s="137">
        <f t="shared" si="25"/>
        <v>42525</v>
      </c>
      <c r="P89" s="233"/>
    </row>
    <row r="90" spans="2:16" s="50" customFormat="1" ht="12.75" hidden="1">
      <c r="B90" s="25"/>
      <c r="C90" s="28"/>
      <c r="D90" s="28">
        <v>6050</v>
      </c>
      <c r="E90" s="29" t="s">
        <v>50</v>
      </c>
      <c r="F90" s="43">
        <v>300000</v>
      </c>
      <c r="G90" s="88"/>
      <c r="H90" s="88"/>
      <c r="I90" s="88"/>
      <c r="J90" s="88"/>
      <c r="K90" s="88"/>
      <c r="L90" s="88"/>
      <c r="M90" s="88"/>
      <c r="N90" s="88"/>
      <c r="O90" s="137">
        <f t="shared" si="25"/>
        <v>300000</v>
      </c>
      <c r="P90" s="233"/>
    </row>
    <row r="91" spans="2:16" s="50" customFormat="1" ht="25.5" hidden="1">
      <c r="B91" s="25"/>
      <c r="C91" s="28"/>
      <c r="D91" s="28">
        <v>6060</v>
      </c>
      <c r="E91" s="29" t="s">
        <v>61</v>
      </c>
      <c r="F91" s="43">
        <v>7500</v>
      </c>
      <c r="G91" s="88"/>
      <c r="H91" s="88"/>
      <c r="I91" s="88"/>
      <c r="J91" s="88"/>
      <c r="K91" s="88"/>
      <c r="L91" s="88"/>
      <c r="M91" s="88"/>
      <c r="N91" s="88"/>
      <c r="O91" s="137">
        <f t="shared" si="25"/>
        <v>7500</v>
      </c>
      <c r="P91" s="233"/>
    </row>
    <row r="92" spans="2:16" s="50" customFormat="1" ht="25.5" hidden="1">
      <c r="B92" s="31">
        <v>751</v>
      </c>
      <c r="C92" s="32"/>
      <c r="D92" s="32"/>
      <c r="E92" s="33" t="s">
        <v>157</v>
      </c>
      <c r="F92" s="69">
        <f>F93</f>
        <v>1104</v>
      </c>
      <c r="G92" s="70">
        <f>G93</f>
        <v>0</v>
      </c>
      <c r="H92" s="70" t="e">
        <f>H93+#REF!</f>
        <v>#REF!</v>
      </c>
      <c r="I92" s="70" t="e">
        <f>I93+#REF!</f>
        <v>#REF!</v>
      </c>
      <c r="J92" s="70" t="e">
        <f>J93+#REF!</f>
        <v>#REF!</v>
      </c>
      <c r="K92" s="70" t="e">
        <f>K93+#REF!</f>
        <v>#REF!</v>
      </c>
      <c r="L92" s="70" t="e">
        <f>L93+#REF!</f>
        <v>#REF!</v>
      </c>
      <c r="M92" s="70" t="e">
        <f>M93+#REF!</f>
        <v>#REF!</v>
      </c>
      <c r="N92" s="70" t="e">
        <f>N93+#REF!</f>
        <v>#REF!</v>
      </c>
      <c r="O92" s="69">
        <f>O93</f>
        <v>1104</v>
      </c>
      <c r="P92" s="184"/>
    </row>
    <row r="93" spans="2:16" s="229" customFormat="1" ht="25.5" hidden="1">
      <c r="B93" s="25"/>
      <c r="C93" s="37">
        <v>75101</v>
      </c>
      <c r="D93" s="37"/>
      <c r="E93" s="115" t="s">
        <v>158</v>
      </c>
      <c r="F93" s="60">
        <f>SUM(F94:F94)</f>
        <v>1104</v>
      </c>
      <c r="G93" s="61">
        <f>SUM(G94:G94)</f>
        <v>0</v>
      </c>
      <c r="H93" s="61">
        <f aca="true" t="shared" si="26" ref="H93:N93">SUM(H94:H94)</f>
        <v>0</v>
      </c>
      <c r="I93" s="61">
        <f t="shared" si="26"/>
        <v>0</v>
      </c>
      <c r="J93" s="61">
        <f t="shared" si="26"/>
        <v>0</v>
      </c>
      <c r="K93" s="61">
        <f t="shared" si="26"/>
        <v>0</v>
      </c>
      <c r="L93" s="61">
        <f t="shared" si="26"/>
        <v>0</v>
      </c>
      <c r="M93" s="61">
        <f t="shared" si="26"/>
        <v>0</v>
      </c>
      <c r="N93" s="61">
        <f t="shared" si="26"/>
        <v>0</v>
      </c>
      <c r="O93" s="179">
        <f>SUM(O94:O94)</f>
        <v>1104</v>
      </c>
      <c r="P93" s="335"/>
    </row>
    <row r="94" spans="2:16" s="50" customFormat="1" ht="12.75" hidden="1">
      <c r="B94" s="25"/>
      <c r="C94" s="28"/>
      <c r="D94" s="28">
        <v>4300</v>
      </c>
      <c r="E94" s="29" t="s">
        <v>47</v>
      </c>
      <c r="F94" s="43">
        <v>1104</v>
      </c>
      <c r="G94" s="116"/>
      <c r="H94" s="88"/>
      <c r="I94" s="88"/>
      <c r="J94" s="88"/>
      <c r="K94" s="88"/>
      <c r="L94" s="88"/>
      <c r="M94" s="88"/>
      <c r="N94" s="88"/>
      <c r="O94" s="137">
        <f>F94+G94+H94+I94+J94+K94+L94+M94+N94</f>
        <v>1104</v>
      </c>
      <c r="P94" s="336"/>
    </row>
    <row r="95" spans="2:16" s="50" customFormat="1" ht="25.5" hidden="1">
      <c r="B95" s="31">
        <v>754</v>
      </c>
      <c r="C95" s="32"/>
      <c r="D95" s="32"/>
      <c r="E95" s="33" t="s">
        <v>78</v>
      </c>
      <c r="F95" s="69">
        <f>F96+F98+F110+F115</f>
        <v>137400</v>
      </c>
      <c r="G95" s="70">
        <f>G96+G98+G110+G115</f>
        <v>0</v>
      </c>
      <c r="H95" s="70">
        <f aca="true" t="shared" si="27" ref="H95:N95">H96+H98+H110+H115</f>
        <v>0</v>
      </c>
      <c r="I95" s="70">
        <f t="shared" si="27"/>
        <v>0</v>
      </c>
      <c r="J95" s="70">
        <f t="shared" si="27"/>
        <v>0</v>
      </c>
      <c r="K95" s="70">
        <f t="shared" si="27"/>
        <v>0</v>
      </c>
      <c r="L95" s="70">
        <f t="shared" si="27"/>
        <v>0</v>
      </c>
      <c r="M95" s="70">
        <f t="shared" si="27"/>
        <v>0</v>
      </c>
      <c r="N95" s="70">
        <f t="shared" si="27"/>
        <v>0</v>
      </c>
      <c r="O95" s="69">
        <f>O96+O98+O110+O115</f>
        <v>137400</v>
      </c>
      <c r="P95" s="184"/>
    </row>
    <row r="96" spans="2:16" s="50" customFormat="1" ht="12.75" hidden="1">
      <c r="B96" s="25"/>
      <c r="C96" s="15">
        <v>75403</v>
      </c>
      <c r="D96" s="15"/>
      <c r="E96" s="18" t="s">
        <v>204</v>
      </c>
      <c r="F96" s="60">
        <f aca="true" t="shared" si="28" ref="F96:O96">SUM(F97:F97)</f>
        <v>2000</v>
      </c>
      <c r="G96" s="61">
        <f t="shared" si="28"/>
        <v>0</v>
      </c>
      <c r="H96" s="61">
        <f t="shared" si="28"/>
        <v>0</v>
      </c>
      <c r="I96" s="61">
        <f t="shared" si="28"/>
        <v>0</v>
      </c>
      <c r="J96" s="61">
        <f t="shared" si="28"/>
        <v>0</v>
      </c>
      <c r="K96" s="61">
        <f t="shared" si="28"/>
        <v>0</v>
      </c>
      <c r="L96" s="61">
        <f t="shared" si="28"/>
        <v>0</v>
      </c>
      <c r="M96" s="61">
        <f t="shared" si="28"/>
        <v>0</v>
      </c>
      <c r="N96" s="61">
        <f t="shared" si="28"/>
        <v>0</v>
      </c>
      <c r="O96" s="179">
        <f t="shared" si="28"/>
        <v>2000</v>
      </c>
      <c r="P96" s="230"/>
    </row>
    <row r="97" spans="2:16" s="50" customFormat="1" ht="12.75" hidden="1">
      <c r="B97" s="25"/>
      <c r="C97" s="28"/>
      <c r="D97" s="28">
        <v>4210</v>
      </c>
      <c r="E97" s="29" t="s">
        <v>45</v>
      </c>
      <c r="F97" s="43">
        <v>2000</v>
      </c>
      <c r="G97" s="88"/>
      <c r="H97" s="88"/>
      <c r="I97" s="88"/>
      <c r="J97" s="88"/>
      <c r="K97" s="88"/>
      <c r="L97" s="88"/>
      <c r="M97" s="88"/>
      <c r="N97" s="88"/>
      <c r="O97" s="137">
        <f>F97+G97+H97+I97+J97+K97+L97+M97+N97</f>
        <v>2000</v>
      </c>
      <c r="P97" s="231"/>
    </row>
    <row r="98" spans="2:16" s="50" customFormat="1" ht="12.75" hidden="1">
      <c r="B98" s="25"/>
      <c r="C98" s="15">
        <v>75412</v>
      </c>
      <c r="D98" s="15"/>
      <c r="E98" s="18" t="s">
        <v>79</v>
      </c>
      <c r="F98" s="60">
        <f>SUM(F99:F109)</f>
        <v>130100</v>
      </c>
      <c r="G98" s="61">
        <f>SUM(G99:G109)</f>
        <v>0</v>
      </c>
      <c r="H98" s="61">
        <f aca="true" t="shared" si="29" ref="H98:N98">SUM(H99:H109)</f>
        <v>0</v>
      </c>
      <c r="I98" s="61">
        <f t="shared" si="29"/>
        <v>0</v>
      </c>
      <c r="J98" s="61">
        <f t="shared" si="29"/>
        <v>0</v>
      </c>
      <c r="K98" s="61">
        <f t="shared" si="29"/>
        <v>0</v>
      </c>
      <c r="L98" s="61">
        <f t="shared" si="29"/>
        <v>0</v>
      </c>
      <c r="M98" s="61">
        <f t="shared" si="29"/>
        <v>0</v>
      </c>
      <c r="N98" s="61">
        <f t="shared" si="29"/>
        <v>0</v>
      </c>
      <c r="O98" s="179">
        <f>SUM(O99:O109)</f>
        <v>130100</v>
      </c>
      <c r="P98" s="230"/>
    </row>
    <row r="99" spans="2:16" s="50" customFormat="1" ht="12.75" hidden="1">
      <c r="B99" s="25"/>
      <c r="C99" s="28"/>
      <c r="D99" s="28">
        <v>3030</v>
      </c>
      <c r="E99" s="29" t="s">
        <v>62</v>
      </c>
      <c r="F99" s="43">
        <v>25000</v>
      </c>
      <c r="G99" s="88"/>
      <c r="H99" s="88"/>
      <c r="I99" s="88"/>
      <c r="J99" s="88"/>
      <c r="K99" s="88"/>
      <c r="L99" s="88"/>
      <c r="M99" s="88"/>
      <c r="N99" s="88"/>
      <c r="O99" s="137">
        <f aca="true" t="shared" si="30" ref="O99:O109">F99+G99+H99+I99+J99+K99+L99+M99+N99</f>
        <v>25000</v>
      </c>
      <c r="P99" s="231"/>
    </row>
    <row r="100" spans="2:16" s="50" customFormat="1" ht="17.25" customHeight="1" hidden="1">
      <c r="B100" s="25"/>
      <c r="C100" s="28"/>
      <c r="D100" s="28">
        <v>4170</v>
      </c>
      <c r="E100" s="29" t="s">
        <v>69</v>
      </c>
      <c r="F100" s="43">
        <v>3600</v>
      </c>
      <c r="G100" s="88"/>
      <c r="H100" s="88"/>
      <c r="I100" s="88"/>
      <c r="J100" s="88"/>
      <c r="K100" s="88"/>
      <c r="L100" s="88"/>
      <c r="M100" s="88"/>
      <c r="N100" s="88"/>
      <c r="O100" s="137">
        <f t="shared" si="30"/>
        <v>3600</v>
      </c>
      <c r="P100" s="231"/>
    </row>
    <row r="101" spans="2:16" s="50" customFormat="1" ht="12.75" hidden="1">
      <c r="B101" s="25"/>
      <c r="C101" s="28"/>
      <c r="D101" s="28">
        <v>4210</v>
      </c>
      <c r="E101" s="29" t="s">
        <v>45</v>
      </c>
      <c r="F101" s="43">
        <v>21300</v>
      </c>
      <c r="G101" s="116"/>
      <c r="H101" s="88"/>
      <c r="I101" s="88"/>
      <c r="J101" s="88"/>
      <c r="K101" s="88"/>
      <c r="L101" s="88"/>
      <c r="M101" s="88"/>
      <c r="N101" s="88"/>
      <c r="O101" s="137">
        <f t="shared" si="30"/>
        <v>21300</v>
      </c>
      <c r="P101" s="231"/>
    </row>
    <row r="102" spans="2:16" s="50" customFormat="1" ht="12.75" hidden="1">
      <c r="B102" s="25"/>
      <c r="C102" s="28"/>
      <c r="D102" s="28">
        <v>4260</v>
      </c>
      <c r="E102" s="29" t="s">
        <v>65</v>
      </c>
      <c r="F102" s="43">
        <v>9000</v>
      </c>
      <c r="G102" s="88"/>
      <c r="H102" s="88"/>
      <c r="I102" s="88"/>
      <c r="J102" s="88"/>
      <c r="K102" s="88"/>
      <c r="L102" s="88"/>
      <c r="M102" s="88"/>
      <c r="N102" s="88"/>
      <c r="O102" s="137">
        <f t="shared" si="30"/>
        <v>9000</v>
      </c>
      <c r="P102" s="231"/>
    </row>
    <row r="103" spans="2:16" s="50" customFormat="1" ht="12.75" hidden="1">
      <c r="B103" s="25"/>
      <c r="C103" s="28"/>
      <c r="D103" s="28">
        <v>4270</v>
      </c>
      <c r="E103" s="29" t="s">
        <v>77</v>
      </c>
      <c r="F103" s="43">
        <v>20500</v>
      </c>
      <c r="G103" s="116"/>
      <c r="H103" s="88"/>
      <c r="I103" s="88"/>
      <c r="J103" s="88"/>
      <c r="K103" s="88"/>
      <c r="L103" s="88"/>
      <c r="M103" s="88"/>
      <c r="N103" s="88"/>
      <c r="O103" s="137">
        <f t="shared" si="30"/>
        <v>20500</v>
      </c>
      <c r="P103" s="231"/>
    </row>
    <row r="104" spans="2:16" s="50" customFormat="1" ht="18.75" customHeight="1" hidden="1">
      <c r="B104" s="25"/>
      <c r="C104" s="28"/>
      <c r="D104" s="28">
        <v>4280</v>
      </c>
      <c r="E104" s="29" t="s">
        <v>70</v>
      </c>
      <c r="F104" s="43">
        <v>3000</v>
      </c>
      <c r="G104" s="88"/>
      <c r="H104" s="88"/>
      <c r="I104" s="88"/>
      <c r="J104" s="88"/>
      <c r="K104" s="88"/>
      <c r="L104" s="88"/>
      <c r="M104" s="88"/>
      <c r="N104" s="88"/>
      <c r="O104" s="137">
        <f t="shared" si="30"/>
        <v>3000</v>
      </c>
      <c r="P104" s="231"/>
    </row>
    <row r="105" spans="2:16" s="50" customFormat="1" ht="12.75" hidden="1">
      <c r="B105" s="25"/>
      <c r="C105" s="28"/>
      <c r="D105" s="28">
        <v>4300</v>
      </c>
      <c r="E105" s="29" t="s">
        <v>47</v>
      </c>
      <c r="F105" s="43">
        <v>9000</v>
      </c>
      <c r="G105" s="88"/>
      <c r="H105" s="88"/>
      <c r="I105" s="88"/>
      <c r="J105" s="88"/>
      <c r="K105" s="88"/>
      <c r="L105" s="88"/>
      <c r="M105" s="88"/>
      <c r="N105" s="88"/>
      <c r="O105" s="137">
        <f t="shared" si="30"/>
        <v>9000</v>
      </c>
      <c r="P105" s="231"/>
    </row>
    <row r="106" spans="2:16" s="50" customFormat="1" ht="25.5" hidden="1">
      <c r="B106" s="25"/>
      <c r="C106" s="28"/>
      <c r="D106" s="28">
        <v>4360</v>
      </c>
      <c r="E106" s="29" t="s">
        <v>72</v>
      </c>
      <c r="F106" s="43">
        <v>200</v>
      </c>
      <c r="G106" s="88"/>
      <c r="H106" s="88"/>
      <c r="I106" s="88"/>
      <c r="J106" s="88"/>
      <c r="K106" s="88"/>
      <c r="L106" s="88"/>
      <c r="M106" s="88"/>
      <c r="N106" s="88"/>
      <c r="O106" s="137">
        <f t="shared" si="30"/>
        <v>200</v>
      </c>
      <c r="P106" s="231"/>
    </row>
    <row r="107" spans="2:16" s="50" customFormat="1" ht="12.75" hidden="1">
      <c r="B107" s="25"/>
      <c r="C107" s="28"/>
      <c r="D107" s="28">
        <v>4410</v>
      </c>
      <c r="E107" s="29" t="s">
        <v>66</v>
      </c>
      <c r="F107" s="43">
        <v>500</v>
      </c>
      <c r="G107" s="88"/>
      <c r="H107" s="88"/>
      <c r="I107" s="88"/>
      <c r="J107" s="88"/>
      <c r="K107" s="88"/>
      <c r="L107" s="88"/>
      <c r="M107" s="88"/>
      <c r="N107" s="88"/>
      <c r="O107" s="137">
        <f t="shared" si="30"/>
        <v>500</v>
      </c>
      <c r="P107" s="231"/>
    </row>
    <row r="108" spans="2:16" s="50" customFormat="1" ht="12.75" hidden="1">
      <c r="B108" s="25"/>
      <c r="C108" s="28"/>
      <c r="D108" s="28">
        <v>4430</v>
      </c>
      <c r="E108" s="29" t="s">
        <v>52</v>
      </c>
      <c r="F108" s="43">
        <v>12000</v>
      </c>
      <c r="G108" s="88"/>
      <c r="H108" s="88"/>
      <c r="I108" s="88"/>
      <c r="J108" s="88"/>
      <c r="K108" s="88"/>
      <c r="L108" s="88"/>
      <c r="M108" s="88"/>
      <c r="N108" s="88"/>
      <c r="O108" s="137">
        <f t="shared" si="30"/>
        <v>12000</v>
      </c>
      <c r="P108" s="231"/>
    </row>
    <row r="109" spans="2:16" s="50" customFormat="1" ht="51" hidden="1">
      <c r="B109" s="25"/>
      <c r="C109" s="15"/>
      <c r="D109" s="28">
        <v>6230</v>
      </c>
      <c r="E109" s="29" t="s">
        <v>80</v>
      </c>
      <c r="F109" s="43">
        <v>26000</v>
      </c>
      <c r="G109" s="88"/>
      <c r="H109" s="88"/>
      <c r="I109" s="88"/>
      <c r="J109" s="88"/>
      <c r="K109" s="88"/>
      <c r="L109" s="88"/>
      <c r="M109" s="88"/>
      <c r="N109" s="88"/>
      <c r="O109" s="137">
        <f t="shared" si="30"/>
        <v>26000</v>
      </c>
      <c r="P109" s="233"/>
    </row>
    <row r="110" spans="2:16" s="50" customFormat="1" ht="12.75" hidden="1">
      <c r="B110" s="25"/>
      <c r="C110" s="15">
        <v>75414</v>
      </c>
      <c r="D110" s="15"/>
      <c r="E110" s="18" t="s">
        <v>81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179">
        <f>SUM(O111:O114)</f>
        <v>2500</v>
      </c>
      <c r="P110" s="230"/>
    </row>
    <row r="111" spans="2:16" s="50" customFormat="1" ht="15" customHeight="1" hidden="1">
      <c r="B111" s="25"/>
      <c r="C111" s="28"/>
      <c r="D111" s="28">
        <v>4170</v>
      </c>
      <c r="E111" s="29" t="s">
        <v>69</v>
      </c>
      <c r="F111" s="43">
        <v>600</v>
      </c>
      <c r="G111" s="88"/>
      <c r="H111" s="88"/>
      <c r="I111" s="88"/>
      <c r="J111" s="88"/>
      <c r="K111" s="88"/>
      <c r="L111" s="88"/>
      <c r="M111" s="88"/>
      <c r="N111" s="88"/>
      <c r="O111" s="137">
        <f>F111+G111+H111+I111+J111+K111+L111+M111+N111</f>
        <v>600</v>
      </c>
      <c r="P111" s="231"/>
    </row>
    <row r="112" spans="2:16" s="50" customFormat="1" ht="12.75" hidden="1">
      <c r="B112" s="25"/>
      <c r="C112" s="28"/>
      <c r="D112" s="28">
        <v>4210</v>
      </c>
      <c r="E112" s="29" t="s">
        <v>45</v>
      </c>
      <c r="F112" s="43">
        <v>800</v>
      </c>
      <c r="G112" s="88"/>
      <c r="H112" s="88"/>
      <c r="I112" s="88"/>
      <c r="J112" s="88"/>
      <c r="K112" s="88"/>
      <c r="L112" s="88"/>
      <c r="M112" s="88"/>
      <c r="N112" s="88"/>
      <c r="O112" s="137">
        <f>F112+G112+H112+I112+J112+K112+L112+M112+N112</f>
        <v>800</v>
      </c>
      <c r="P112" s="231"/>
    </row>
    <row r="113" spans="2:16" s="50" customFormat="1" ht="12.75" hidden="1">
      <c r="B113" s="25"/>
      <c r="C113" s="28"/>
      <c r="D113" s="28">
        <v>4300</v>
      </c>
      <c r="E113" s="29" t="s">
        <v>47</v>
      </c>
      <c r="F113" s="43">
        <v>1000</v>
      </c>
      <c r="G113" s="88"/>
      <c r="H113" s="88"/>
      <c r="I113" s="88"/>
      <c r="J113" s="88"/>
      <c r="K113" s="88"/>
      <c r="L113" s="88"/>
      <c r="M113" s="88"/>
      <c r="N113" s="88"/>
      <c r="O113" s="137">
        <f>F113+G113+H113+I113+J113+K113+L113+M113+N113</f>
        <v>1000</v>
      </c>
      <c r="P113" s="231"/>
    </row>
    <row r="114" spans="2:16" s="50" customFormat="1" ht="12.75" hidden="1">
      <c r="B114" s="25"/>
      <c r="C114" s="28"/>
      <c r="D114" s="28">
        <v>4410</v>
      </c>
      <c r="E114" s="29" t="s">
        <v>66</v>
      </c>
      <c r="F114" s="43">
        <v>100</v>
      </c>
      <c r="G114" s="88"/>
      <c r="H114" s="88"/>
      <c r="I114" s="88"/>
      <c r="J114" s="88"/>
      <c r="K114" s="88"/>
      <c r="L114" s="88"/>
      <c r="M114" s="88"/>
      <c r="N114" s="88"/>
      <c r="O114" s="137">
        <f>F114+G114+H114+I114+J114+K114+L114+M114+N114</f>
        <v>100</v>
      </c>
      <c r="P114" s="231"/>
    </row>
    <row r="115" spans="2:16" s="50" customFormat="1" ht="13.5" customHeight="1" hidden="1">
      <c r="B115" s="25"/>
      <c r="C115" s="15">
        <v>75421</v>
      </c>
      <c r="D115" s="15"/>
      <c r="E115" s="18" t="s">
        <v>228</v>
      </c>
      <c r="F115" s="60">
        <f>SUM(F116:F116)</f>
        <v>2800</v>
      </c>
      <c r="G115" s="61">
        <f>SUM(G116:G116)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179">
        <f>SUM(O116:O116)</f>
        <v>2800</v>
      </c>
      <c r="P115" s="230"/>
    </row>
    <row r="116" spans="2:16" s="50" customFormat="1" ht="16.5" customHeight="1" hidden="1">
      <c r="B116" s="25"/>
      <c r="C116" s="28"/>
      <c r="D116" s="28">
        <v>4810</v>
      </c>
      <c r="E116" s="29" t="s">
        <v>229</v>
      </c>
      <c r="F116" s="43">
        <v>2800</v>
      </c>
      <c r="G116" s="88"/>
      <c r="H116" s="88"/>
      <c r="I116" s="88"/>
      <c r="J116" s="88"/>
      <c r="K116" s="88"/>
      <c r="L116" s="88"/>
      <c r="M116" s="88"/>
      <c r="N116" s="88"/>
      <c r="O116" s="137">
        <f>F116+G116+H116+I116+J116+K116+L116+M116+N116</f>
        <v>2800</v>
      </c>
      <c r="P116" s="231"/>
    </row>
    <row r="117" spans="2:16" s="50" customFormat="1" ht="38.25" hidden="1">
      <c r="B117" s="31">
        <v>756</v>
      </c>
      <c r="C117" s="32"/>
      <c r="D117" s="32"/>
      <c r="E117" s="33" t="s">
        <v>230</v>
      </c>
      <c r="F117" s="69">
        <f>F118</f>
        <v>47600</v>
      </c>
      <c r="G117" s="70">
        <f>G118</f>
        <v>0</v>
      </c>
      <c r="H117" s="70">
        <f aca="true" t="shared" si="33" ref="H117:N117">H118</f>
        <v>0</v>
      </c>
      <c r="I117" s="70">
        <f t="shared" si="33"/>
        <v>0</v>
      </c>
      <c r="J117" s="70">
        <f t="shared" si="33"/>
        <v>0</v>
      </c>
      <c r="K117" s="70">
        <f t="shared" si="33"/>
        <v>0</v>
      </c>
      <c r="L117" s="70">
        <f t="shared" si="33"/>
        <v>0</v>
      </c>
      <c r="M117" s="70">
        <f t="shared" si="33"/>
        <v>0</v>
      </c>
      <c r="N117" s="70">
        <f t="shared" si="33"/>
        <v>0</v>
      </c>
      <c r="O117" s="69">
        <f>O118</f>
        <v>47600</v>
      </c>
      <c r="P117" s="184"/>
    </row>
    <row r="118" spans="2:16" s="50" customFormat="1" ht="25.5" hidden="1">
      <c r="B118" s="25"/>
      <c r="C118" s="15">
        <v>75647</v>
      </c>
      <c r="D118" s="15"/>
      <c r="E118" s="18" t="s">
        <v>231</v>
      </c>
      <c r="F118" s="60">
        <f>SUM(F119:F122)</f>
        <v>47600</v>
      </c>
      <c r="G118" s="61">
        <f>SUM(G119:G122)</f>
        <v>0</v>
      </c>
      <c r="H118" s="61">
        <f aca="true" t="shared" si="34" ref="H118:N118">SUM(H119:H122)</f>
        <v>0</v>
      </c>
      <c r="I118" s="61">
        <f t="shared" si="34"/>
        <v>0</v>
      </c>
      <c r="J118" s="61">
        <f t="shared" si="34"/>
        <v>0</v>
      </c>
      <c r="K118" s="61">
        <f t="shared" si="34"/>
        <v>0</v>
      </c>
      <c r="L118" s="61">
        <f t="shared" si="34"/>
        <v>0</v>
      </c>
      <c r="M118" s="61">
        <f t="shared" si="34"/>
        <v>0</v>
      </c>
      <c r="N118" s="61">
        <f t="shared" si="34"/>
        <v>0</v>
      </c>
      <c r="O118" s="179">
        <f>SUM(O119:O122)</f>
        <v>47600</v>
      </c>
      <c r="P118" s="230"/>
    </row>
    <row r="119" spans="2:16" s="50" customFormat="1" ht="18" customHeight="1" hidden="1">
      <c r="B119" s="25"/>
      <c r="C119" s="28"/>
      <c r="D119" s="28">
        <v>4100</v>
      </c>
      <c r="E119" s="29" t="s">
        <v>232</v>
      </c>
      <c r="F119" s="43">
        <v>43000</v>
      </c>
      <c r="G119" s="88"/>
      <c r="H119" s="88"/>
      <c r="I119" s="88"/>
      <c r="J119" s="88"/>
      <c r="K119" s="88"/>
      <c r="L119" s="88"/>
      <c r="M119" s="88"/>
      <c r="N119" s="88"/>
      <c r="O119" s="137">
        <f>F119+G119+H119+I119+J119+K119+L119+M119+N119</f>
        <v>43000</v>
      </c>
      <c r="P119" s="231"/>
    </row>
    <row r="120" spans="2:16" s="50" customFormat="1" ht="12.75" hidden="1">
      <c r="B120" s="25"/>
      <c r="C120" s="28"/>
      <c r="D120" s="28">
        <v>4210</v>
      </c>
      <c r="E120" s="29" t="s">
        <v>45</v>
      </c>
      <c r="F120" s="43">
        <v>2100</v>
      </c>
      <c r="G120" s="88"/>
      <c r="H120" s="88"/>
      <c r="I120" s="88"/>
      <c r="J120" s="88"/>
      <c r="K120" s="88"/>
      <c r="L120" s="88"/>
      <c r="M120" s="88"/>
      <c r="N120" s="88"/>
      <c r="O120" s="137">
        <f>F120+G120+H120+I120+J120+K120+L120+M120+N120</f>
        <v>2100</v>
      </c>
      <c r="P120" s="233"/>
    </row>
    <row r="121" spans="2:16" s="50" customFormat="1" ht="12.75" customHeight="1" hidden="1">
      <c r="B121" s="25"/>
      <c r="C121" s="28"/>
      <c r="D121" s="28">
        <v>4300</v>
      </c>
      <c r="E121" s="29" t="s">
        <v>47</v>
      </c>
      <c r="F121" s="43"/>
      <c r="G121" s="88"/>
      <c r="H121" s="88"/>
      <c r="I121" s="88"/>
      <c r="J121" s="88"/>
      <c r="K121" s="88"/>
      <c r="L121" s="88"/>
      <c r="M121" s="88"/>
      <c r="N121" s="88"/>
      <c r="O121" s="137">
        <f>F121+G121+H121+I121+J121+K121+L121+M121+N121</f>
        <v>0</v>
      </c>
      <c r="P121" s="231"/>
    </row>
    <row r="122" spans="2:16" s="50" customFormat="1" ht="25.5" hidden="1">
      <c r="B122" s="25"/>
      <c r="C122" s="28"/>
      <c r="D122" s="28">
        <v>4610</v>
      </c>
      <c r="E122" s="29" t="s">
        <v>233</v>
      </c>
      <c r="F122" s="43">
        <v>2500</v>
      </c>
      <c r="G122" s="88"/>
      <c r="H122" s="88"/>
      <c r="I122" s="88"/>
      <c r="J122" s="88"/>
      <c r="K122" s="88"/>
      <c r="L122" s="88"/>
      <c r="M122" s="88"/>
      <c r="N122" s="88"/>
      <c r="O122" s="137">
        <f>F122+G122+H122+I122+J122+K122+L122+M122+N122</f>
        <v>2500</v>
      </c>
      <c r="P122" s="231"/>
    </row>
    <row r="123" spans="2:16" s="50" customFormat="1" ht="12.75" hidden="1">
      <c r="B123" s="31">
        <v>757</v>
      </c>
      <c r="C123" s="32"/>
      <c r="D123" s="32"/>
      <c r="E123" s="33" t="s">
        <v>234</v>
      </c>
      <c r="F123" s="69">
        <f aca="true" t="shared" si="35" ref="F123:N123">F124</f>
        <v>143537</v>
      </c>
      <c r="G123" s="70">
        <f t="shared" si="35"/>
        <v>0</v>
      </c>
      <c r="H123" s="70">
        <f t="shared" si="35"/>
        <v>0</v>
      </c>
      <c r="I123" s="70">
        <f t="shared" si="35"/>
        <v>0</v>
      </c>
      <c r="J123" s="70">
        <f t="shared" si="35"/>
        <v>0</v>
      </c>
      <c r="K123" s="70">
        <f t="shared" si="35"/>
        <v>0</v>
      </c>
      <c r="L123" s="70">
        <f t="shared" si="35"/>
        <v>0</v>
      </c>
      <c r="M123" s="70">
        <f t="shared" si="35"/>
        <v>0</v>
      </c>
      <c r="N123" s="70">
        <f t="shared" si="35"/>
        <v>0</v>
      </c>
      <c r="O123" s="69">
        <f>O124</f>
        <v>143537</v>
      </c>
      <c r="P123" s="184"/>
    </row>
    <row r="124" spans="2:16" s="50" customFormat="1" ht="25.5" hidden="1">
      <c r="B124" s="25"/>
      <c r="C124" s="15">
        <v>75702</v>
      </c>
      <c r="D124" s="15"/>
      <c r="E124" s="18" t="s">
        <v>235</v>
      </c>
      <c r="F124" s="60">
        <f>SUM(F125:F125)</f>
        <v>143537</v>
      </c>
      <c r="G124" s="61">
        <f>SUM(G125:G125)</f>
        <v>0</v>
      </c>
      <c r="H124" s="61">
        <f aca="true" t="shared" si="36" ref="H124:N124">SUM(H125:H125)</f>
        <v>0</v>
      </c>
      <c r="I124" s="61">
        <f t="shared" si="36"/>
        <v>0</v>
      </c>
      <c r="J124" s="61">
        <f t="shared" si="36"/>
        <v>0</v>
      </c>
      <c r="K124" s="61">
        <f t="shared" si="36"/>
        <v>0</v>
      </c>
      <c r="L124" s="61">
        <f t="shared" si="36"/>
        <v>0</v>
      </c>
      <c r="M124" s="61">
        <f t="shared" si="36"/>
        <v>0</v>
      </c>
      <c r="N124" s="61">
        <f t="shared" si="36"/>
        <v>0</v>
      </c>
      <c r="O124" s="186">
        <f>SUM(O125:O125)</f>
        <v>143537</v>
      </c>
      <c r="P124" s="230"/>
    </row>
    <row r="125" spans="2:16" s="50" customFormat="1" ht="38.25" hidden="1">
      <c r="B125" s="25"/>
      <c r="C125" s="28"/>
      <c r="D125" s="28">
        <v>8070</v>
      </c>
      <c r="E125" s="29" t="s">
        <v>236</v>
      </c>
      <c r="F125" s="43">
        <v>143537</v>
      </c>
      <c r="G125" s="88"/>
      <c r="H125" s="88"/>
      <c r="I125" s="88"/>
      <c r="J125" s="88"/>
      <c r="K125" s="88"/>
      <c r="L125" s="88"/>
      <c r="M125" s="88"/>
      <c r="N125" s="88"/>
      <c r="O125" s="137">
        <f>F125+G125+H125+I125+J125+K125+L125+M125+N125</f>
        <v>143537</v>
      </c>
      <c r="P125" s="231"/>
    </row>
    <row r="126" spans="2:16" s="50" customFormat="1" ht="12.75">
      <c r="B126" s="31">
        <v>758</v>
      </c>
      <c r="C126" s="32"/>
      <c r="D126" s="32"/>
      <c r="E126" s="33" t="s">
        <v>34</v>
      </c>
      <c r="F126" s="69">
        <f>F127</f>
        <v>68618</v>
      </c>
      <c r="G126" s="329">
        <f>G127</f>
        <v>-68618</v>
      </c>
      <c r="H126" s="70">
        <f aca="true" t="shared" si="37" ref="H126:N126">H127</f>
        <v>0</v>
      </c>
      <c r="I126" s="70">
        <f t="shared" si="37"/>
        <v>0</v>
      </c>
      <c r="J126" s="70">
        <f t="shared" si="37"/>
        <v>0</v>
      </c>
      <c r="K126" s="70">
        <f t="shared" si="37"/>
        <v>0</v>
      </c>
      <c r="L126" s="70">
        <f t="shared" si="37"/>
        <v>0</v>
      </c>
      <c r="M126" s="70">
        <f t="shared" si="37"/>
        <v>0</v>
      </c>
      <c r="N126" s="70">
        <f t="shared" si="37"/>
        <v>0</v>
      </c>
      <c r="O126" s="69">
        <f>O127</f>
        <v>0</v>
      </c>
      <c r="P126" s="184"/>
    </row>
    <row r="127" spans="2:16" s="50" customFormat="1" ht="12.75" customHeight="1">
      <c r="B127" s="25"/>
      <c r="C127" s="15">
        <v>75818</v>
      </c>
      <c r="D127" s="15"/>
      <c r="E127" s="18" t="s">
        <v>237</v>
      </c>
      <c r="F127" s="60">
        <f aca="true" t="shared" si="38" ref="F127:N127">SUM(F128:F128)</f>
        <v>68618</v>
      </c>
      <c r="G127" s="138">
        <f t="shared" si="38"/>
        <v>-68618</v>
      </c>
      <c r="H127" s="61">
        <f t="shared" si="38"/>
        <v>0</v>
      </c>
      <c r="I127" s="61">
        <f t="shared" si="38"/>
        <v>0</v>
      </c>
      <c r="J127" s="61">
        <f t="shared" si="38"/>
        <v>0</v>
      </c>
      <c r="K127" s="61">
        <f t="shared" si="38"/>
        <v>0</v>
      </c>
      <c r="L127" s="61">
        <f t="shared" si="38"/>
        <v>0</v>
      </c>
      <c r="M127" s="61">
        <f t="shared" si="38"/>
        <v>0</v>
      </c>
      <c r="N127" s="61">
        <f t="shared" si="38"/>
        <v>0</v>
      </c>
      <c r="O127" s="186">
        <f>SUM(O128:O128)</f>
        <v>0</v>
      </c>
      <c r="P127" s="230"/>
    </row>
    <row r="128" spans="2:16" s="50" customFormat="1" ht="56.25">
      <c r="B128" s="25"/>
      <c r="C128" s="28"/>
      <c r="D128" s="28">
        <v>4810</v>
      </c>
      <c r="E128" s="29" t="s">
        <v>229</v>
      </c>
      <c r="F128" s="43">
        <v>68618</v>
      </c>
      <c r="G128" s="116">
        <v>-68618</v>
      </c>
      <c r="H128" s="88"/>
      <c r="I128" s="88"/>
      <c r="J128" s="88"/>
      <c r="K128" s="88"/>
      <c r="L128" s="88"/>
      <c r="M128" s="88"/>
      <c r="N128" s="88"/>
      <c r="O128" s="137">
        <f>F128+G128+H128+I128+J128+K128+L128+M128+N128</f>
        <v>0</v>
      </c>
      <c r="P128" s="233" t="s">
        <v>354</v>
      </c>
    </row>
    <row r="129" spans="2:16" s="50" customFormat="1" ht="12.75">
      <c r="B129" s="31">
        <v>801</v>
      </c>
      <c r="C129" s="32"/>
      <c r="D129" s="32"/>
      <c r="E129" s="33" t="s">
        <v>35</v>
      </c>
      <c r="F129" s="69">
        <f>F130+F172+F197+F220+F229+F247+F244+F153</f>
        <v>7406481</v>
      </c>
      <c r="G129" s="70">
        <f>G130+G172+G197+G220+G229+G247+G244+G153</f>
        <v>48368</v>
      </c>
      <c r="H129" s="70">
        <f aca="true" t="shared" si="39" ref="H129:N129">H130+H172+H197+H220+H229+H247+H244+H153</f>
        <v>0</v>
      </c>
      <c r="I129" s="70">
        <f t="shared" si="39"/>
        <v>0</v>
      </c>
      <c r="J129" s="70">
        <f t="shared" si="39"/>
        <v>0</v>
      </c>
      <c r="K129" s="70">
        <f t="shared" si="39"/>
        <v>0</v>
      </c>
      <c r="L129" s="70">
        <f t="shared" si="39"/>
        <v>0</v>
      </c>
      <c r="M129" s="70">
        <f t="shared" si="39"/>
        <v>0</v>
      </c>
      <c r="N129" s="70">
        <f t="shared" si="39"/>
        <v>0</v>
      </c>
      <c r="O129" s="69">
        <f>O130+O172+O197+O220+O229+O247+O244+O153</f>
        <v>7454849</v>
      </c>
      <c r="P129" s="184"/>
    </row>
    <row r="130" spans="2:16" s="50" customFormat="1" ht="12.75">
      <c r="B130" s="25"/>
      <c r="C130" s="15">
        <v>80101</v>
      </c>
      <c r="D130" s="15"/>
      <c r="E130" s="18" t="s">
        <v>36</v>
      </c>
      <c r="F130" s="60">
        <f>SUM(F131:F152)</f>
        <v>3421788</v>
      </c>
      <c r="G130" s="138">
        <f>SUM(G131:G152)</f>
        <v>-60465</v>
      </c>
      <c r="H130" s="61">
        <f aca="true" t="shared" si="40" ref="H130:N130">SUM(H131:H152)</f>
        <v>0</v>
      </c>
      <c r="I130" s="61">
        <f t="shared" si="40"/>
        <v>0</v>
      </c>
      <c r="J130" s="61">
        <f t="shared" si="40"/>
        <v>0</v>
      </c>
      <c r="K130" s="61">
        <f t="shared" si="40"/>
        <v>0</v>
      </c>
      <c r="L130" s="61">
        <f t="shared" si="40"/>
        <v>0</v>
      </c>
      <c r="M130" s="61">
        <f t="shared" si="40"/>
        <v>0</v>
      </c>
      <c r="N130" s="61">
        <f t="shared" si="40"/>
        <v>0</v>
      </c>
      <c r="O130" s="179">
        <f>SUM(O131:O152)</f>
        <v>3361323</v>
      </c>
      <c r="P130" s="230"/>
    </row>
    <row r="131" spans="2:16" s="50" customFormat="1" ht="25.5">
      <c r="B131" s="25"/>
      <c r="C131" s="28"/>
      <c r="D131" s="28">
        <v>3020</v>
      </c>
      <c r="E131" s="29" t="s">
        <v>67</v>
      </c>
      <c r="F131" s="43">
        <v>140140</v>
      </c>
      <c r="G131" s="88"/>
      <c r="H131" s="88"/>
      <c r="I131" s="88"/>
      <c r="J131" s="88"/>
      <c r="K131" s="88"/>
      <c r="L131" s="88"/>
      <c r="M131" s="88"/>
      <c r="N131" s="88"/>
      <c r="O131" s="137">
        <f aca="true" t="shared" si="41" ref="O131:O151">F131+G131+H131+I131+J131+K131+L131+M131+N131</f>
        <v>140140</v>
      </c>
      <c r="P131" s="232"/>
    </row>
    <row r="132" spans="2:16" s="50" customFormat="1" ht="12.75" customHeight="1">
      <c r="B132" s="25"/>
      <c r="C132" s="28"/>
      <c r="D132" s="28">
        <v>3260</v>
      </c>
      <c r="E132" s="29" t="s">
        <v>205</v>
      </c>
      <c r="F132" s="43"/>
      <c r="G132" s="88"/>
      <c r="H132" s="88"/>
      <c r="I132" s="88"/>
      <c r="J132" s="88"/>
      <c r="K132" s="88"/>
      <c r="L132" s="88"/>
      <c r="M132" s="88"/>
      <c r="N132" s="88"/>
      <c r="O132" s="137">
        <f t="shared" si="41"/>
        <v>0</v>
      </c>
      <c r="P132" s="232"/>
    </row>
    <row r="133" spans="2:16" s="50" customFormat="1" ht="12.75" customHeight="1">
      <c r="B133" s="25"/>
      <c r="C133" s="28"/>
      <c r="D133" s="28">
        <v>4010</v>
      </c>
      <c r="E133" s="29" t="s">
        <v>63</v>
      </c>
      <c r="F133" s="43">
        <v>2091841</v>
      </c>
      <c r="G133" s="116">
        <v>-40000</v>
      </c>
      <c r="H133" s="88"/>
      <c r="I133" s="88"/>
      <c r="J133" s="88"/>
      <c r="K133" s="88"/>
      <c r="L133" s="88"/>
      <c r="M133" s="88"/>
      <c r="N133" s="88"/>
      <c r="O133" s="137">
        <f t="shared" si="41"/>
        <v>2051841</v>
      </c>
      <c r="P133" s="328"/>
    </row>
    <row r="134" spans="2:16" s="50" customFormat="1" ht="12.75">
      <c r="B134" s="25"/>
      <c r="C134" s="28"/>
      <c r="D134" s="28">
        <v>4040</v>
      </c>
      <c r="E134" s="29" t="s">
        <v>68</v>
      </c>
      <c r="F134" s="43">
        <v>139499</v>
      </c>
      <c r="G134" s="88"/>
      <c r="H134" s="88"/>
      <c r="I134" s="88"/>
      <c r="J134" s="88"/>
      <c r="K134" s="88"/>
      <c r="L134" s="88"/>
      <c r="M134" s="88"/>
      <c r="N134" s="88"/>
      <c r="O134" s="137">
        <f t="shared" si="41"/>
        <v>139499</v>
      </c>
      <c r="P134" s="328"/>
    </row>
    <row r="135" spans="2:16" s="50" customFormat="1" ht="12.75">
      <c r="B135" s="25"/>
      <c r="C135" s="28"/>
      <c r="D135" s="28">
        <v>4110</v>
      </c>
      <c r="E135" s="29" t="s">
        <v>64</v>
      </c>
      <c r="F135" s="43">
        <v>361460</v>
      </c>
      <c r="G135" s="116">
        <v>-5000</v>
      </c>
      <c r="H135" s="88"/>
      <c r="I135" s="88"/>
      <c r="J135" s="88"/>
      <c r="K135" s="88"/>
      <c r="L135" s="88"/>
      <c r="M135" s="88"/>
      <c r="N135" s="88"/>
      <c r="O135" s="137">
        <f t="shared" si="41"/>
        <v>356460</v>
      </c>
      <c r="P135" s="328"/>
    </row>
    <row r="136" spans="2:16" s="50" customFormat="1" ht="12.75">
      <c r="B136" s="25"/>
      <c r="C136" s="28"/>
      <c r="D136" s="28">
        <v>4120</v>
      </c>
      <c r="E136" s="29" t="s">
        <v>156</v>
      </c>
      <c r="F136" s="43">
        <v>56390</v>
      </c>
      <c r="G136" s="116">
        <v>-1000</v>
      </c>
      <c r="H136" s="88"/>
      <c r="I136" s="88"/>
      <c r="J136" s="88"/>
      <c r="K136" s="88"/>
      <c r="L136" s="88"/>
      <c r="M136" s="88"/>
      <c r="N136" s="88"/>
      <c r="O136" s="137">
        <f t="shared" si="41"/>
        <v>55390</v>
      </c>
      <c r="P136" s="328"/>
    </row>
    <row r="137" spans="2:16" s="50" customFormat="1" ht="12.75">
      <c r="B137" s="25"/>
      <c r="C137" s="28"/>
      <c r="D137" s="28">
        <v>4210</v>
      </c>
      <c r="E137" s="29" t="s">
        <v>45</v>
      </c>
      <c r="F137" s="43">
        <v>180600</v>
      </c>
      <c r="G137" s="88"/>
      <c r="H137" s="88"/>
      <c r="I137" s="88"/>
      <c r="J137" s="88"/>
      <c r="K137" s="88"/>
      <c r="L137" s="88"/>
      <c r="M137" s="88"/>
      <c r="N137" s="88"/>
      <c r="O137" s="137">
        <f t="shared" si="41"/>
        <v>180600</v>
      </c>
      <c r="P137" s="231"/>
    </row>
    <row r="138" spans="2:16" s="50" customFormat="1" ht="12.75">
      <c r="B138" s="25"/>
      <c r="C138" s="28"/>
      <c r="D138" s="28">
        <v>4240</v>
      </c>
      <c r="E138" s="29" t="s">
        <v>159</v>
      </c>
      <c r="F138" s="43">
        <v>10150</v>
      </c>
      <c r="G138" s="88"/>
      <c r="H138" s="88"/>
      <c r="I138" s="88"/>
      <c r="J138" s="88"/>
      <c r="K138" s="88"/>
      <c r="L138" s="88"/>
      <c r="M138" s="88"/>
      <c r="N138" s="88"/>
      <c r="O138" s="137">
        <f t="shared" si="41"/>
        <v>10150</v>
      </c>
      <c r="P138" s="231"/>
    </row>
    <row r="139" spans="2:16" s="50" customFormat="1" ht="12.75">
      <c r="B139" s="25"/>
      <c r="C139" s="28"/>
      <c r="D139" s="28">
        <v>4260</v>
      </c>
      <c r="E139" s="29" t="s">
        <v>65</v>
      </c>
      <c r="F139" s="43">
        <v>126000</v>
      </c>
      <c r="G139" s="88"/>
      <c r="H139" s="88"/>
      <c r="I139" s="88"/>
      <c r="J139" s="88"/>
      <c r="K139" s="88"/>
      <c r="L139" s="88"/>
      <c r="M139" s="88"/>
      <c r="N139" s="88"/>
      <c r="O139" s="137">
        <f t="shared" si="41"/>
        <v>126000</v>
      </c>
      <c r="P139" s="231"/>
    </row>
    <row r="140" spans="2:16" s="50" customFormat="1" ht="22.5">
      <c r="B140" s="25"/>
      <c r="C140" s="28"/>
      <c r="D140" s="28">
        <v>4270</v>
      </c>
      <c r="E140" s="29" t="s">
        <v>46</v>
      </c>
      <c r="F140" s="43">
        <v>61491</v>
      </c>
      <c r="G140" s="116">
        <v>-14465</v>
      </c>
      <c r="H140" s="88"/>
      <c r="I140" s="88"/>
      <c r="J140" s="88"/>
      <c r="K140" s="88"/>
      <c r="L140" s="88"/>
      <c r="M140" s="88"/>
      <c r="N140" s="88"/>
      <c r="O140" s="137">
        <f t="shared" si="41"/>
        <v>47026</v>
      </c>
      <c r="P140" s="233" t="s">
        <v>355</v>
      </c>
    </row>
    <row r="141" spans="2:16" s="50" customFormat="1" ht="12.75">
      <c r="B141" s="25"/>
      <c r="C141" s="28"/>
      <c r="D141" s="28">
        <v>4280</v>
      </c>
      <c r="E141" s="29" t="s">
        <v>70</v>
      </c>
      <c r="F141" s="43">
        <v>7900</v>
      </c>
      <c r="G141" s="88"/>
      <c r="H141" s="88"/>
      <c r="I141" s="88"/>
      <c r="J141" s="88"/>
      <c r="K141" s="88"/>
      <c r="L141" s="88"/>
      <c r="M141" s="88"/>
      <c r="N141" s="88"/>
      <c r="O141" s="137">
        <f t="shared" si="41"/>
        <v>7900</v>
      </c>
      <c r="P141" s="231"/>
    </row>
    <row r="142" spans="2:16" s="50" customFormat="1" ht="12.75">
      <c r="B142" s="25"/>
      <c r="C142" s="28"/>
      <c r="D142" s="28">
        <v>4300</v>
      </c>
      <c r="E142" s="29" t="s">
        <v>47</v>
      </c>
      <c r="F142" s="43">
        <v>52000</v>
      </c>
      <c r="G142" s="88"/>
      <c r="H142" s="88"/>
      <c r="I142" s="88"/>
      <c r="J142" s="88"/>
      <c r="K142" s="88"/>
      <c r="L142" s="88"/>
      <c r="M142" s="88"/>
      <c r="N142" s="88"/>
      <c r="O142" s="137">
        <f t="shared" si="41"/>
        <v>52000</v>
      </c>
      <c r="P142" s="231"/>
    </row>
    <row r="143" spans="2:16" s="50" customFormat="1" ht="12.75">
      <c r="B143" s="25"/>
      <c r="C143" s="28"/>
      <c r="D143" s="28">
        <v>4350</v>
      </c>
      <c r="E143" s="29" t="s">
        <v>71</v>
      </c>
      <c r="F143" s="43">
        <v>11000</v>
      </c>
      <c r="G143" s="88"/>
      <c r="H143" s="88"/>
      <c r="I143" s="88"/>
      <c r="J143" s="88"/>
      <c r="K143" s="88"/>
      <c r="L143" s="88"/>
      <c r="M143" s="88"/>
      <c r="N143" s="88"/>
      <c r="O143" s="137">
        <f t="shared" si="41"/>
        <v>11000</v>
      </c>
      <c r="P143" s="231"/>
    </row>
    <row r="144" spans="2:16" s="50" customFormat="1" ht="25.5">
      <c r="B144" s="25"/>
      <c r="C144" s="28"/>
      <c r="D144" s="28">
        <v>4360</v>
      </c>
      <c r="E144" s="29" t="s">
        <v>72</v>
      </c>
      <c r="F144" s="43">
        <v>4981</v>
      </c>
      <c r="G144" s="88"/>
      <c r="H144" s="88"/>
      <c r="I144" s="88"/>
      <c r="J144" s="88"/>
      <c r="K144" s="88"/>
      <c r="L144" s="88"/>
      <c r="M144" s="88"/>
      <c r="N144" s="88"/>
      <c r="O144" s="137">
        <f t="shared" si="41"/>
        <v>4981</v>
      </c>
      <c r="P144" s="231"/>
    </row>
    <row r="145" spans="2:16" s="50" customFormat="1" ht="25.5">
      <c r="B145" s="25"/>
      <c r="C145" s="28"/>
      <c r="D145" s="28">
        <v>4370</v>
      </c>
      <c r="E145" s="29" t="s">
        <v>73</v>
      </c>
      <c r="F145" s="43">
        <v>12300</v>
      </c>
      <c r="G145" s="88"/>
      <c r="H145" s="88"/>
      <c r="I145" s="88"/>
      <c r="J145" s="88"/>
      <c r="K145" s="88"/>
      <c r="L145" s="88"/>
      <c r="M145" s="88"/>
      <c r="N145" s="88"/>
      <c r="O145" s="137">
        <f t="shared" si="41"/>
        <v>12300</v>
      </c>
      <c r="P145" s="231"/>
    </row>
    <row r="146" spans="2:16" s="50" customFormat="1" ht="12.75">
      <c r="B146" s="25"/>
      <c r="C146" s="28"/>
      <c r="D146" s="28">
        <v>4410</v>
      </c>
      <c r="E146" s="29" t="s">
        <v>66</v>
      </c>
      <c r="F146" s="43">
        <v>7800</v>
      </c>
      <c r="G146" s="88"/>
      <c r="H146" s="88"/>
      <c r="I146" s="88"/>
      <c r="J146" s="88"/>
      <c r="K146" s="88"/>
      <c r="L146" s="88"/>
      <c r="M146" s="88"/>
      <c r="N146" s="88"/>
      <c r="O146" s="137">
        <f t="shared" si="41"/>
        <v>7800</v>
      </c>
      <c r="P146" s="231"/>
    </row>
    <row r="147" spans="2:16" s="50" customFormat="1" ht="12.75">
      <c r="B147" s="25"/>
      <c r="C147" s="28"/>
      <c r="D147" s="28">
        <v>4430</v>
      </c>
      <c r="E147" s="29" t="s">
        <v>160</v>
      </c>
      <c r="F147" s="43">
        <v>4400</v>
      </c>
      <c r="G147" s="88"/>
      <c r="H147" s="88"/>
      <c r="I147" s="88"/>
      <c r="J147" s="88"/>
      <c r="K147" s="88"/>
      <c r="L147" s="88"/>
      <c r="M147" s="88"/>
      <c r="N147" s="88"/>
      <c r="O147" s="137">
        <f t="shared" si="41"/>
        <v>4400</v>
      </c>
      <c r="P147" s="231"/>
    </row>
    <row r="148" spans="2:16" s="50" customFormat="1" ht="25.5">
      <c r="B148" s="25"/>
      <c r="C148" s="28"/>
      <c r="D148" s="28">
        <v>4440</v>
      </c>
      <c r="E148" s="29" t="s">
        <v>74</v>
      </c>
      <c r="F148" s="43">
        <v>105977</v>
      </c>
      <c r="G148" s="88"/>
      <c r="H148" s="88"/>
      <c r="I148" s="88"/>
      <c r="J148" s="88"/>
      <c r="K148" s="88"/>
      <c r="L148" s="88"/>
      <c r="M148" s="88"/>
      <c r="N148" s="88"/>
      <c r="O148" s="137">
        <f t="shared" si="41"/>
        <v>105977</v>
      </c>
      <c r="P148" s="233"/>
    </row>
    <row r="149" spans="2:16" s="50" customFormat="1" ht="25.5">
      <c r="B149" s="25"/>
      <c r="C149" s="28"/>
      <c r="D149" s="28">
        <v>4740</v>
      </c>
      <c r="E149" s="29" t="s">
        <v>75</v>
      </c>
      <c r="F149" s="43">
        <v>3959</v>
      </c>
      <c r="G149" s="88"/>
      <c r="H149" s="88"/>
      <c r="I149" s="88"/>
      <c r="J149" s="88"/>
      <c r="K149" s="88"/>
      <c r="L149" s="88"/>
      <c r="M149" s="88"/>
      <c r="N149" s="88"/>
      <c r="O149" s="137">
        <f t="shared" si="41"/>
        <v>3959</v>
      </c>
      <c r="P149" s="231"/>
    </row>
    <row r="150" spans="2:16" s="50" customFormat="1" ht="25.5">
      <c r="B150" s="25"/>
      <c r="C150" s="28"/>
      <c r="D150" s="28">
        <v>4750</v>
      </c>
      <c r="E150" s="29" t="s">
        <v>76</v>
      </c>
      <c r="F150" s="43">
        <v>16400</v>
      </c>
      <c r="G150" s="88"/>
      <c r="H150" s="88"/>
      <c r="I150" s="88"/>
      <c r="J150" s="88"/>
      <c r="K150" s="88"/>
      <c r="L150" s="88"/>
      <c r="M150" s="88"/>
      <c r="N150" s="88"/>
      <c r="O150" s="137">
        <f t="shared" si="41"/>
        <v>16400</v>
      </c>
      <c r="P150" s="231"/>
    </row>
    <row r="151" spans="2:16" s="50" customFormat="1" ht="12.75">
      <c r="B151" s="25"/>
      <c r="C151" s="28"/>
      <c r="D151" s="28">
        <v>6050</v>
      </c>
      <c r="E151" s="29" t="s">
        <v>50</v>
      </c>
      <c r="F151" s="43">
        <v>3000</v>
      </c>
      <c r="G151" s="88"/>
      <c r="H151" s="88"/>
      <c r="I151" s="88"/>
      <c r="J151" s="88"/>
      <c r="K151" s="88"/>
      <c r="L151" s="88"/>
      <c r="M151" s="88"/>
      <c r="N151" s="88"/>
      <c r="O151" s="137">
        <f t="shared" si="41"/>
        <v>3000</v>
      </c>
      <c r="P151" s="231"/>
    </row>
    <row r="152" spans="2:16" s="50" customFormat="1" ht="25.5">
      <c r="B152" s="25"/>
      <c r="C152" s="28"/>
      <c r="D152" s="28">
        <v>6060</v>
      </c>
      <c r="E152" s="29" t="s">
        <v>61</v>
      </c>
      <c r="F152" s="43">
        <v>24500</v>
      </c>
      <c r="G152" s="88"/>
      <c r="H152" s="88"/>
      <c r="I152" s="88"/>
      <c r="J152" s="88"/>
      <c r="K152" s="88"/>
      <c r="L152" s="88"/>
      <c r="M152" s="88"/>
      <c r="N152" s="88"/>
      <c r="O152" s="137">
        <f>F152+G152+H152+I152+J152+K152+L152+M152+N152</f>
        <v>24500</v>
      </c>
      <c r="P152" s="231"/>
    </row>
    <row r="153" spans="2:16" s="50" customFormat="1" ht="12.75">
      <c r="B153" s="25"/>
      <c r="C153" s="15">
        <v>80103</v>
      </c>
      <c r="D153" s="15"/>
      <c r="E153" s="18" t="s">
        <v>161</v>
      </c>
      <c r="F153" s="60">
        <f>SUM(F154:F171)</f>
        <v>344496</v>
      </c>
      <c r="G153" s="61">
        <f>SUM(G154:G171)</f>
        <v>46000</v>
      </c>
      <c r="H153" s="61">
        <f aca="true" t="shared" si="42" ref="H153:N153">SUM(H154:H171)</f>
        <v>0</v>
      </c>
      <c r="I153" s="61">
        <f t="shared" si="42"/>
        <v>0</v>
      </c>
      <c r="J153" s="61">
        <f t="shared" si="42"/>
        <v>0</v>
      </c>
      <c r="K153" s="61">
        <f t="shared" si="42"/>
        <v>0</v>
      </c>
      <c r="L153" s="61">
        <f t="shared" si="42"/>
        <v>0</v>
      </c>
      <c r="M153" s="61">
        <f t="shared" si="42"/>
        <v>0</v>
      </c>
      <c r="N153" s="61">
        <f t="shared" si="42"/>
        <v>0</v>
      </c>
      <c r="O153" s="179">
        <f>SUM(O154:O170)</f>
        <v>390496</v>
      </c>
      <c r="P153" s="230"/>
    </row>
    <row r="154" spans="2:16" s="50" customFormat="1" ht="25.5">
      <c r="B154" s="25"/>
      <c r="C154" s="28"/>
      <c r="D154" s="28">
        <v>3020</v>
      </c>
      <c r="E154" s="29" t="s">
        <v>67</v>
      </c>
      <c r="F154" s="43">
        <v>13390</v>
      </c>
      <c r="G154" s="88"/>
      <c r="H154" s="88"/>
      <c r="I154" s="88"/>
      <c r="J154" s="88"/>
      <c r="K154" s="88"/>
      <c r="L154" s="88"/>
      <c r="M154" s="88"/>
      <c r="N154" s="88"/>
      <c r="O154" s="137">
        <f aca="true" t="shared" si="43" ref="O154:O170">F154+G154+H154+I154+J154+K154+L154+M154+N154</f>
        <v>13390</v>
      </c>
      <c r="P154" s="232"/>
    </row>
    <row r="155" spans="2:16" s="50" customFormat="1" ht="12.75" customHeight="1">
      <c r="B155" s="25"/>
      <c r="C155" s="28"/>
      <c r="D155" s="28">
        <v>4010</v>
      </c>
      <c r="E155" s="29" t="s">
        <v>63</v>
      </c>
      <c r="F155" s="43">
        <v>202078</v>
      </c>
      <c r="G155" s="88">
        <v>40000</v>
      </c>
      <c r="H155" s="88"/>
      <c r="I155" s="88"/>
      <c r="J155" s="88"/>
      <c r="K155" s="88"/>
      <c r="L155" s="88"/>
      <c r="M155" s="88"/>
      <c r="N155" s="88"/>
      <c r="O155" s="137">
        <f t="shared" si="43"/>
        <v>242078</v>
      </c>
      <c r="P155" s="232"/>
    </row>
    <row r="156" spans="2:16" s="50" customFormat="1" ht="12.75">
      <c r="B156" s="25"/>
      <c r="C156" s="28"/>
      <c r="D156" s="28">
        <v>4040</v>
      </c>
      <c r="E156" s="29" t="s">
        <v>68</v>
      </c>
      <c r="F156" s="43">
        <v>11580</v>
      </c>
      <c r="G156" s="88"/>
      <c r="H156" s="88"/>
      <c r="I156" s="88"/>
      <c r="J156" s="88"/>
      <c r="K156" s="88"/>
      <c r="L156" s="88"/>
      <c r="M156" s="88"/>
      <c r="N156" s="88"/>
      <c r="O156" s="137">
        <f t="shared" si="43"/>
        <v>11580</v>
      </c>
      <c r="P156" s="232"/>
    </row>
    <row r="157" spans="2:16" s="50" customFormat="1" ht="12.75">
      <c r="B157" s="25"/>
      <c r="C157" s="28"/>
      <c r="D157" s="28">
        <v>4110</v>
      </c>
      <c r="E157" s="29" t="s">
        <v>64</v>
      </c>
      <c r="F157" s="43">
        <v>35220</v>
      </c>
      <c r="G157" s="88">
        <v>5000</v>
      </c>
      <c r="H157" s="88"/>
      <c r="I157" s="88"/>
      <c r="J157" s="88"/>
      <c r="K157" s="88"/>
      <c r="L157" s="88"/>
      <c r="M157" s="88"/>
      <c r="N157" s="88"/>
      <c r="O157" s="137">
        <f t="shared" si="43"/>
        <v>40220</v>
      </c>
      <c r="P157" s="232"/>
    </row>
    <row r="158" spans="2:16" s="50" customFormat="1" ht="12.75">
      <c r="B158" s="25"/>
      <c r="C158" s="28"/>
      <c r="D158" s="28">
        <v>4120</v>
      </c>
      <c r="E158" s="29" t="s">
        <v>156</v>
      </c>
      <c r="F158" s="43">
        <v>5620</v>
      </c>
      <c r="G158" s="88">
        <v>1000</v>
      </c>
      <c r="H158" s="88"/>
      <c r="I158" s="88"/>
      <c r="J158" s="88"/>
      <c r="K158" s="88"/>
      <c r="L158" s="88"/>
      <c r="M158" s="88"/>
      <c r="N158" s="88"/>
      <c r="O158" s="137">
        <f t="shared" si="43"/>
        <v>6620</v>
      </c>
      <c r="P158" s="232"/>
    </row>
    <row r="159" spans="2:16" s="50" customFormat="1" ht="12.75">
      <c r="B159" s="25"/>
      <c r="C159" s="28"/>
      <c r="D159" s="28">
        <v>4210</v>
      </c>
      <c r="E159" s="29" t="s">
        <v>45</v>
      </c>
      <c r="F159" s="43">
        <v>12000</v>
      </c>
      <c r="G159" s="88"/>
      <c r="H159" s="88"/>
      <c r="I159" s="88"/>
      <c r="J159" s="88"/>
      <c r="K159" s="88"/>
      <c r="L159" s="88"/>
      <c r="M159" s="88"/>
      <c r="N159" s="88"/>
      <c r="O159" s="137">
        <f t="shared" si="43"/>
        <v>12000</v>
      </c>
      <c r="P159" s="232"/>
    </row>
    <row r="160" spans="2:16" s="50" customFormat="1" ht="12.75">
      <c r="B160" s="25"/>
      <c r="C160" s="28"/>
      <c r="D160" s="28">
        <v>4240</v>
      </c>
      <c r="E160" s="29" t="s">
        <v>159</v>
      </c>
      <c r="F160" s="43">
        <v>6000</v>
      </c>
      <c r="G160" s="88"/>
      <c r="H160" s="88"/>
      <c r="I160" s="88"/>
      <c r="J160" s="88"/>
      <c r="K160" s="88"/>
      <c r="L160" s="88"/>
      <c r="M160" s="88"/>
      <c r="N160" s="88"/>
      <c r="O160" s="137">
        <f t="shared" si="43"/>
        <v>6000</v>
      </c>
      <c r="P160" s="231"/>
    </row>
    <row r="161" spans="2:16" s="50" customFormat="1" ht="12.75">
      <c r="B161" s="25"/>
      <c r="C161" s="28"/>
      <c r="D161" s="28">
        <v>4260</v>
      </c>
      <c r="E161" s="29" t="s">
        <v>65</v>
      </c>
      <c r="F161" s="43">
        <v>9000</v>
      </c>
      <c r="G161" s="88"/>
      <c r="H161" s="88"/>
      <c r="I161" s="88"/>
      <c r="J161" s="88"/>
      <c r="K161" s="88"/>
      <c r="L161" s="88"/>
      <c r="M161" s="88"/>
      <c r="N161" s="88"/>
      <c r="O161" s="137">
        <f t="shared" si="43"/>
        <v>9000</v>
      </c>
      <c r="P161" s="231"/>
    </row>
    <row r="162" spans="2:16" s="50" customFormat="1" ht="12.75">
      <c r="B162" s="25"/>
      <c r="C162" s="28"/>
      <c r="D162" s="28">
        <v>4270</v>
      </c>
      <c r="E162" s="29" t="s">
        <v>46</v>
      </c>
      <c r="F162" s="43">
        <v>21000</v>
      </c>
      <c r="G162" s="88"/>
      <c r="H162" s="88"/>
      <c r="I162" s="88"/>
      <c r="J162" s="88"/>
      <c r="K162" s="88"/>
      <c r="L162" s="88"/>
      <c r="M162" s="88"/>
      <c r="N162" s="88"/>
      <c r="O162" s="137">
        <f t="shared" si="43"/>
        <v>21000</v>
      </c>
      <c r="P162" s="231"/>
    </row>
    <row r="163" spans="2:16" s="50" customFormat="1" ht="12.75">
      <c r="B163" s="25"/>
      <c r="C163" s="28"/>
      <c r="D163" s="28">
        <v>4280</v>
      </c>
      <c r="E163" s="29" t="s">
        <v>70</v>
      </c>
      <c r="F163" s="43">
        <v>800</v>
      </c>
      <c r="G163" s="88"/>
      <c r="H163" s="88"/>
      <c r="I163" s="88"/>
      <c r="J163" s="88"/>
      <c r="K163" s="88"/>
      <c r="L163" s="88"/>
      <c r="M163" s="88"/>
      <c r="N163" s="88"/>
      <c r="O163" s="137">
        <f t="shared" si="43"/>
        <v>800</v>
      </c>
      <c r="P163" s="231"/>
    </row>
    <row r="164" spans="2:16" s="50" customFormat="1" ht="12.75">
      <c r="B164" s="25"/>
      <c r="C164" s="28"/>
      <c r="D164" s="28">
        <v>4300</v>
      </c>
      <c r="E164" s="29" t="s">
        <v>47</v>
      </c>
      <c r="F164" s="43">
        <v>4000</v>
      </c>
      <c r="G164" s="88"/>
      <c r="H164" s="88"/>
      <c r="I164" s="88"/>
      <c r="J164" s="88"/>
      <c r="K164" s="88"/>
      <c r="L164" s="88"/>
      <c r="M164" s="88"/>
      <c r="N164" s="88"/>
      <c r="O164" s="137">
        <f t="shared" si="43"/>
        <v>4000</v>
      </c>
      <c r="P164" s="231"/>
    </row>
    <row r="165" spans="2:16" s="50" customFormat="1" ht="12.75">
      <c r="B165" s="25"/>
      <c r="C165" s="28"/>
      <c r="D165" s="28">
        <v>4350</v>
      </c>
      <c r="E165" s="29" t="s">
        <v>71</v>
      </c>
      <c r="F165" s="43">
        <v>2000</v>
      </c>
      <c r="G165" s="88"/>
      <c r="H165" s="88"/>
      <c r="I165" s="88"/>
      <c r="J165" s="88"/>
      <c r="K165" s="88"/>
      <c r="L165" s="88"/>
      <c r="M165" s="88"/>
      <c r="N165" s="88"/>
      <c r="O165" s="137">
        <f t="shared" si="43"/>
        <v>2000</v>
      </c>
      <c r="P165" s="231"/>
    </row>
    <row r="166" spans="2:16" s="50" customFormat="1" ht="25.5">
      <c r="B166" s="25"/>
      <c r="C166" s="28"/>
      <c r="D166" s="28">
        <v>4370</v>
      </c>
      <c r="E166" s="29" t="s">
        <v>73</v>
      </c>
      <c r="F166" s="43">
        <v>1200</v>
      </c>
      <c r="G166" s="88"/>
      <c r="H166" s="88"/>
      <c r="I166" s="88"/>
      <c r="J166" s="88"/>
      <c r="K166" s="88"/>
      <c r="L166" s="88"/>
      <c r="M166" s="88"/>
      <c r="N166" s="88"/>
      <c r="O166" s="137">
        <f t="shared" si="43"/>
        <v>1200</v>
      </c>
      <c r="P166" s="231"/>
    </row>
    <row r="167" spans="2:16" s="50" customFormat="1" ht="12.75">
      <c r="B167" s="25"/>
      <c r="C167" s="28"/>
      <c r="D167" s="28">
        <v>4410</v>
      </c>
      <c r="E167" s="29" t="s">
        <v>66</v>
      </c>
      <c r="F167" s="43">
        <v>2000</v>
      </c>
      <c r="G167" s="88"/>
      <c r="H167" s="88"/>
      <c r="I167" s="88"/>
      <c r="J167" s="88"/>
      <c r="K167" s="88"/>
      <c r="L167" s="88"/>
      <c r="M167" s="88"/>
      <c r="N167" s="88"/>
      <c r="O167" s="137">
        <f t="shared" si="43"/>
        <v>2000</v>
      </c>
      <c r="P167" s="231"/>
    </row>
    <row r="168" spans="2:16" s="50" customFormat="1" ht="25.5">
      <c r="B168" s="25"/>
      <c r="C168" s="28"/>
      <c r="D168" s="28">
        <v>4440</v>
      </c>
      <c r="E168" s="29" t="s">
        <v>74</v>
      </c>
      <c r="F168" s="43">
        <v>16408</v>
      </c>
      <c r="G168" s="88"/>
      <c r="H168" s="88"/>
      <c r="I168" s="88"/>
      <c r="J168" s="88"/>
      <c r="K168" s="88"/>
      <c r="L168" s="88"/>
      <c r="M168" s="88"/>
      <c r="N168" s="88"/>
      <c r="O168" s="137">
        <f t="shared" si="43"/>
        <v>16408</v>
      </c>
      <c r="P168" s="233"/>
    </row>
    <row r="169" spans="2:16" s="50" customFormat="1" ht="25.5">
      <c r="B169" s="25"/>
      <c r="C169" s="28"/>
      <c r="D169" s="28">
        <v>4740</v>
      </c>
      <c r="E169" s="29" t="s">
        <v>75</v>
      </c>
      <c r="F169" s="43">
        <v>700</v>
      </c>
      <c r="G169" s="88"/>
      <c r="H169" s="88"/>
      <c r="I169" s="88"/>
      <c r="J169" s="88"/>
      <c r="K169" s="88"/>
      <c r="L169" s="88"/>
      <c r="M169" s="88"/>
      <c r="N169" s="88"/>
      <c r="O169" s="137">
        <f t="shared" si="43"/>
        <v>700</v>
      </c>
      <c r="P169" s="231"/>
    </row>
    <row r="170" spans="2:16" s="50" customFormat="1" ht="25.5">
      <c r="B170" s="25"/>
      <c r="C170" s="28"/>
      <c r="D170" s="28">
        <v>4750</v>
      </c>
      <c r="E170" s="29" t="s">
        <v>76</v>
      </c>
      <c r="F170" s="43">
        <v>1500</v>
      </c>
      <c r="G170" s="88"/>
      <c r="H170" s="88"/>
      <c r="I170" s="88"/>
      <c r="J170" s="88"/>
      <c r="K170" s="88"/>
      <c r="L170" s="88"/>
      <c r="M170" s="88"/>
      <c r="N170" s="88"/>
      <c r="O170" s="137">
        <f t="shared" si="43"/>
        <v>1500</v>
      </c>
      <c r="P170" s="231"/>
    </row>
    <row r="171" spans="2:16" s="50" customFormat="1" ht="37.5" customHeight="1" hidden="1">
      <c r="B171" s="25"/>
      <c r="C171" s="28"/>
      <c r="D171" s="28">
        <v>6060</v>
      </c>
      <c r="E171" s="29" t="s">
        <v>61</v>
      </c>
      <c r="F171" s="43"/>
      <c r="G171" s="88"/>
      <c r="H171" s="88"/>
      <c r="I171" s="88"/>
      <c r="J171" s="88"/>
      <c r="K171" s="88"/>
      <c r="L171" s="88"/>
      <c r="M171" s="88"/>
      <c r="N171" s="88"/>
      <c r="O171" s="137"/>
      <c r="P171" s="231"/>
    </row>
    <row r="172" spans="2:16" s="50" customFormat="1" ht="12.75">
      <c r="B172" s="25"/>
      <c r="C172" s="15">
        <v>80104</v>
      </c>
      <c r="D172" s="15"/>
      <c r="E172" s="18" t="s">
        <v>38</v>
      </c>
      <c r="F172" s="60">
        <f>SUM(F173:F196)</f>
        <v>1128740</v>
      </c>
      <c r="G172" s="61">
        <f>SUM(G173:G196)</f>
        <v>0</v>
      </c>
      <c r="H172" s="61">
        <f aca="true" t="shared" si="44" ref="H172:N172">SUM(H174:H196)</f>
        <v>0</v>
      </c>
      <c r="I172" s="61">
        <f t="shared" si="44"/>
        <v>0</v>
      </c>
      <c r="J172" s="61">
        <f t="shared" si="44"/>
        <v>0</v>
      </c>
      <c r="K172" s="61">
        <f t="shared" si="44"/>
        <v>0</v>
      </c>
      <c r="L172" s="61">
        <f t="shared" si="44"/>
        <v>0</v>
      </c>
      <c r="M172" s="61">
        <f t="shared" si="44"/>
        <v>0</v>
      </c>
      <c r="N172" s="61">
        <f t="shared" si="44"/>
        <v>0</v>
      </c>
      <c r="O172" s="179">
        <f>SUM(O173:O196)</f>
        <v>1128740</v>
      </c>
      <c r="P172" s="230"/>
    </row>
    <row r="173" spans="2:16" s="50" customFormat="1" ht="51">
      <c r="B173" s="25"/>
      <c r="C173" s="15"/>
      <c r="D173" s="28">
        <v>2310</v>
      </c>
      <c r="E173" s="29" t="s">
        <v>265</v>
      </c>
      <c r="F173" s="43">
        <v>41400</v>
      </c>
      <c r="G173" s="88"/>
      <c r="H173" s="61"/>
      <c r="I173" s="61"/>
      <c r="J173" s="61"/>
      <c r="K173" s="61"/>
      <c r="L173" s="61"/>
      <c r="M173" s="61"/>
      <c r="N173" s="61"/>
      <c r="O173" s="137">
        <f aca="true" t="shared" si="45" ref="O173:O196">F173+G173+H173+I173+J173+K173+L173+M173+N173</f>
        <v>41400</v>
      </c>
      <c r="P173" s="233"/>
    </row>
    <row r="174" spans="2:16" s="50" customFormat="1" ht="12.75">
      <c r="B174" s="30"/>
      <c r="C174" s="28"/>
      <c r="D174" s="28">
        <v>2540</v>
      </c>
      <c r="E174" s="29" t="s">
        <v>162</v>
      </c>
      <c r="F174" s="43">
        <v>192600</v>
      </c>
      <c r="G174" s="116"/>
      <c r="H174" s="88"/>
      <c r="I174" s="88"/>
      <c r="J174" s="88"/>
      <c r="K174" s="88"/>
      <c r="L174" s="88"/>
      <c r="M174" s="88"/>
      <c r="N174" s="88"/>
      <c r="O174" s="137">
        <f t="shared" si="45"/>
        <v>192600</v>
      </c>
      <c r="P174" s="231"/>
    </row>
    <row r="175" spans="2:16" s="50" customFormat="1" ht="25.5">
      <c r="B175" s="25"/>
      <c r="C175" s="28"/>
      <c r="D175" s="28">
        <v>3020</v>
      </c>
      <c r="E175" s="29" t="s">
        <v>67</v>
      </c>
      <c r="F175" s="43">
        <v>28470</v>
      </c>
      <c r="G175" s="88"/>
      <c r="H175" s="88"/>
      <c r="I175" s="88"/>
      <c r="J175" s="88"/>
      <c r="K175" s="88"/>
      <c r="L175" s="88"/>
      <c r="M175" s="88"/>
      <c r="N175" s="88"/>
      <c r="O175" s="137">
        <f t="shared" si="45"/>
        <v>28470</v>
      </c>
      <c r="P175" s="232"/>
    </row>
    <row r="176" spans="2:16" s="50" customFormat="1" ht="12.75" customHeight="1">
      <c r="B176" s="25"/>
      <c r="C176" s="28"/>
      <c r="D176" s="28">
        <v>4010</v>
      </c>
      <c r="E176" s="29" t="s">
        <v>63</v>
      </c>
      <c r="F176" s="43">
        <v>530100</v>
      </c>
      <c r="G176" s="116"/>
      <c r="H176" s="88"/>
      <c r="I176" s="88"/>
      <c r="J176" s="88"/>
      <c r="K176" s="88"/>
      <c r="L176" s="88"/>
      <c r="M176" s="88"/>
      <c r="N176" s="88"/>
      <c r="O176" s="137">
        <f t="shared" si="45"/>
        <v>530100</v>
      </c>
      <c r="P176" s="232"/>
    </row>
    <row r="177" spans="2:16" s="50" customFormat="1" ht="12.75">
      <c r="B177" s="25"/>
      <c r="C177" s="28"/>
      <c r="D177" s="28">
        <v>4040</v>
      </c>
      <c r="E177" s="29" t="s">
        <v>68</v>
      </c>
      <c r="F177" s="43">
        <v>37165</v>
      </c>
      <c r="G177" s="116"/>
      <c r="H177" s="88"/>
      <c r="I177" s="88"/>
      <c r="J177" s="88"/>
      <c r="K177" s="88"/>
      <c r="L177" s="88"/>
      <c r="M177" s="88"/>
      <c r="N177" s="88"/>
      <c r="O177" s="137">
        <f t="shared" si="45"/>
        <v>37165</v>
      </c>
      <c r="P177" s="232"/>
    </row>
    <row r="178" spans="2:16" s="50" customFormat="1" ht="12.75">
      <c r="B178" s="25"/>
      <c r="C178" s="28"/>
      <c r="D178" s="28">
        <v>4110</v>
      </c>
      <c r="E178" s="29" t="s">
        <v>64</v>
      </c>
      <c r="F178" s="43">
        <v>95800</v>
      </c>
      <c r="G178" s="88"/>
      <c r="H178" s="88"/>
      <c r="I178" s="88"/>
      <c r="J178" s="88"/>
      <c r="K178" s="88"/>
      <c r="L178" s="88"/>
      <c r="M178" s="88"/>
      <c r="N178" s="88"/>
      <c r="O178" s="137">
        <f t="shared" si="45"/>
        <v>95800</v>
      </c>
      <c r="P178" s="232"/>
    </row>
    <row r="179" spans="2:16" s="50" customFormat="1" ht="12.75">
      <c r="B179" s="25"/>
      <c r="C179" s="28"/>
      <c r="D179" s="28">
        <v>4120</v>
      </c>
      <c r="E179" s="29" t="s">
        <v>156</v>
      </c>
      <c r="F179" s="43">
        <v>11700</v>
      </c>
      <c r="G179" s="88"/>
      <c r="H179" s="88"/>
      <c r="I179" s="88"/>
      <c r="J179" s="88"/>
      <c r="K179" s="88"/>
      <c r="L179" s="88"/>
      <c r="M179" s="88"/>
      <c r="N179" s="88"/>
      <c r="O179" s="137">
        <f t="shared" si="45"/>
        <v>11700</v>
      </c>
      <c r="P179" s="232"/>
    </row>
    <row r="180" spans="2:16" s="50" customFormat="1" ht="12.75">
      <c r="B180" s="25"/>
      <c r="C180" s="28"/>
      <c r="D180" s="28">
        <v>4170</v>
      </c>
      <c r="E180" s="29" t="s">
        <v>69</v>
      </c>
      <c r="F180" s="43">
        <v>15000</v>
      </c>
      <c r="G180" s="88"/>
      <c r="H180" s="88"/>
      <c r="I180" s="88"/>
      <c r="J180" s="88"/>
      <c r="K180" s="88"/>
      <c r="L180" s="88"/>
      <c r="M180" s="88"/>
      <c r="N180" s="88"/>
      <c r="O180" s="137">
        <f t="shared" si="45"/>
        <v>15000</v>
      </c>
      <c r="P180" s="232"/>
    </row>
    <row r="181" spans="2:16" s="50" customFormat="1" ht="12.75">
      <c r="B181" s="25"/>
      <c r="C181" s="28"/>
      <c r="D181" s="28">
        <v>4210</v>
      </c>
      <c r="E181" s="29" t="s">
        <v>45</v>
      </c>
      <c r="F181" s="43">
        <v>18000</v>
      </c>
      <c r="G181" s="116"/>
      <c r="H181" s="88"/>
      <c r="I181" s="88"/>
      <c r="J181" s="88"/>
      <c r="K181" s="88"/>
      <c r="L181" s="88"/>
      <c r="M181" s="88"/>
      <c r="N181" s="88"/>
      <c r="O181" s="137">
        <f t="shared" si="45"/>
        <v>18000</v>
      </c>
      <c r="P181" s="232"/>
    </row>
    <row r="182" spans="2:16" s="50" customFormat="1" ht="12.75">
      <c r="B182" s="25"/>
      <c r="C182" s="28"/>
      <c r="D182" s="28">
        <v>4240</v>
      </c>
      <c r="E182" s="29" t="s">
        <v>159</v>
      </c>
      <c r="F182" s="43">
        <v>14000</v>
      </c>
      <c r="G182" s="116"/>
      <c r="H182" s="88"/>
      <c r="I182" s="88"/>
      <c r="J182" s="88"/>
      <c r="K182" s="88"/>
      <c r="L182" s="88"/>
      <c r="M182" s="88"/>
      <c r="N182" s="88"/>
      <c r="O182" s="137">
        <f t="shared" si="45"/>
        <v>14000</v>
      </c>
      <c r="P182" s="231"/>
    </row>
    <row r="183" spans="2:16" s="50" customFormat="1" ht="12.75">
      <c r="B183" s="25"/>
      <c r="C183" s="28"/>
      <c r="D183" s="28">
        <v>4260</v>
      </c>
      <c r="E183" s="29" t="s">
        <v>65</v>
      </c>
      <c r="F183" s="43">
        <v>45000</v>
      </c>
      <c r="G183" s="88"/>
      <c r="H183" s="88"/>
      <c r="I183" s="88"/>
      <c r="J183" s="88"/>
      <c r="K183" s="88"/>
      <c r="L183" s="88"/>
      <c r="M183" s="88"/>
      <c r="N183" s="88"/>
      <c r="O183" s="137">
        <f t="shared" si="45"/>
        <v>45000</v>
      </c>
      <c r="P183" s="231"/>
    </row>
    <row r="184" spans="2:16" s="50" customFormat="1" ht="12.75">
      <c r="B184" s="25"/>
      <c r="C184" s="28"/>
      <c r="D184" s="28">
        <v>4270</v>
      </c>
      <c r="E184" s="29" t="s">
        <v>46</v>
      </c>
      <c r="F184" s="43">
        <v>4000</v>
      </c>
      <c r="G184" s="88"/>
      <c r="H184" s="88"/>
      <c r="I184" s="88"/>
      <c r="J184" s="88"/>
      <c r="K184" s="88"/>
      <c r="L184" s="88"/>
      <c r="M184" s="88"/>
      <c r="N184" s="88"/>
      <c r="O184" s="137">
        <f t="shared" si="45"/>
        <v>4000</v>
      </c>
      <c r="P184" s="231"/>
    </row>
    <row r="185" spans="2:16" s="50" customFormat="1" ht="12.75">
      <c r="B185" s="25"/>
      <c r="C185" s="28"/>
      <c r="D185" s="28">
        <v>4280</v>
      </c>
      <c r="E185" s="29" t="s">
        <v>70</v>
      </c>
      <c r="F185" s="43">
        <v>2265</v>
      </c>
      <c r="G185" s="88"/>
      <c r="H185" s="88"/>
      <c r="I185" s="88"/>
      <c r="J185" s="88"/>
      <c r="K185" s="88"/>
      <c r="L185" s="88"/>
      <c r="M185" s="88"/>
      <c r="N185" s="88"/>
      <c r="O185" s="137">
        <f t="shared" si="45"/>
        <v>2265</v>
      </c>
      <c r="P185" s="231"/>
    </row>
    <row r="186" spans="2:16" s="50" customFormat="1" ht="12.75">
      <c r="B186" s="25"/>
      <c r="C186" s="28"/>
      <c r="D186" s="28">
        <v>4300</v>
      </c>
      <c r="E186" s="29" t="s">
        <v>47</v>
      </c>
      <c r="F186" s="43">
        <v>11500</v>
      </c>
      <c r="G186" s="88"/>
      <c r="H186" s="88"/>
      <c r="I186" s="88"/>
      <c r="J186" s="88"/>
      <c r="K186" s="88"/>
      <c r="L186" s="88"/>
      <c r="M186" s="88"/>
      <c r="N186" s="88"/>
      <c r="O186" s="137">
        <f t="shared" si="45"/>
        <v>11500</v>
      </c>
      <c r="P186" s="231"/>
    </row>
    <row r="187" spans="2:16" s="50" customFormat="1" ht="12.75">
      <c r="B187" s="25"/>
      <c r="C187" s="28"/>
      <c r="D187" s="28">
        <v>4350</v>
      </c>
      <c r="E187" s="29" t="s">
        <v>71</v>
      </c>
      <c r="F187" s="43">
        <v>1600</v>
      </c>
      <c r="G187" s="88"/>
      <c r="H187" s="88"/>
      <c r="I187" s="88"/>
      <c r="J187" s="88"/>
      <c r="K187" s="88"/>
      <c r="L187" s="88"/>
      <c r="M187" s="88"/>
      <c r="N187" s="88"/>
      <c r="O187" s="137">
        <f t="shared" si="45"/>
        <v>1600</v>
      </c>
      <c r="P187" s="231"/>
    </row>
    <row r="188" spans="2:16" s="50" customFormat="1" ht="25.5">
      <c r="B188" s="25"/>
      <c r="C188" s="28"/>
      <c r="D188" s="28">
        <v>4360</v>
      </c>
      <c r="E188" s="29" t="s">
        <v>72</v>
      </c>
      <c r="F188" s="43">
        <v>1000</v>
      </c>
      <c r="G188" s="88"/>
      <c r="H188" s="88"/>
      <c r="I188" s="88"/>
      <c r="J188" s="88"/>
      <c r="K188" s="88"/>
      <c r="L188" s="88"/>
      <c r="M188" s="88"/>
      <c r="N188" s="88"/>
      <c r="O188" s="137">
        <f t="shared" si="45"/>
        <v>1000</v>
      </c>
      <c r="P188" s="231"/>
    </row>
    <row r="189" spans="2:16" s="50" customFormat="1" ht="25.5">
      <c r="B189" s="25"/>
      <c r="C189" s="28"/>
      <c r="D189" s="28">
        <v>4370</v>
      </c>
      <c r="E189" s="29" t="s">
        <v>73</v>
      </c>
      <c r="F189" s="43">
        <v>3100</v>
      </c>
      <c r="G189" s="88"/>
      <c r="H189" s="88"/>
      <c r="I189" s="88"/>
      <c r="J189" s="88"/>
      <c r="K189" s="88"/>
      <c r="L189" s="88"/>
      <c r="M189" s="88"/>
      <c r="N189" s="88"/>
      <c r="O189" s="137">
        <f t="shared" si="45"/>
        <v>3100</v>
      </c>
      <c r="P189" s="231"/>
    </row>
    <row r="190" spans="2:16" s="50" customFormat="1" ht="12.75">
      <c r="B190" s="25"/>
      <c r="C190" s="28"/>
      <c r="D190" s="28">
        <v>4410</v>
      </c>
      <c r="E190" s="29" t="s">
        <v>66</v>
      </c>
      <c r="F190" s="43">
        <v>1300</v>
      </c>
      <c r="G190" s="88"/>
      <c r="H190" s="88"/>
      <c r="I190" s="88"/>
      <c r="J190" s="88"/>
      <c r="K190" s="88"/>
      <c r="L190" s="88"/>
      <c r="M190" s="88"/>
      <c r="N190" s="88"/>
      <c r="O190" s="137">
        <f t="shared" si="45"/>
        <v>1300</v>
      </c>
      <c r="P190" s="231"/>
    </row>
    <row r="191" spans="2:16" s="50" customFormat="1" ht="12.75">
      <c r="B191" s="25"/>
      <c r="C191" s="28"/>
      <c r="D191" s="28">
        <v>4430</v>
      </c>
      <c r="E191" s="29" t="s">
        <v>160</v>
      </c>
      <c r="F191" s="43">
        <v>760</v>
      </c>
      <c r="G191" s="88"/>
      <c r="H191" s="88"/>
      <c r="I191" s="88"/>
      <c r="J191" s="88"/>
      <c r="K191" s="88"/>
      <c r="L191" s="88"/>
      <c r="M191" s="88"/>
      <c r="N191" s="88"/>
      <c r="O191" s="137">
        <f t="shared" si="45"/>
        <v>760</v>
      </c>
      <c r="P191" s="231"/>
    </row>
    <row r="192" spans="2:16" s="50" customFormat="1" ht="25.5">
      <c r="B192" s="25"/>
      <c r="C192" s="28"/>
      <c r="D192" s="28">
        <v>4440</v>
      </c>
      <c r="E192" s="29" t="s">
        <v>74</v>
      </c>
      <c r="F192" s="43">
        <v>31980</v>
      </c>
      <c r="G192" s="88"/>
      <c r="H192" s="88"/>
      <c r="I192" s="88"/>
      <c r="J192" s="88"/>
      <c r="K192" s="88"/>
      <c r="L192" s="88"/>
      <c r="M192" s="88"/>
      <c r="N192" s="88"/>
      <c r="O192" s="137">
        <f t="shared" si="45"/>
        <v>31980</v>
      </c>
      <c r="P192" s="233"/>
    </row>
    <row r="193" spans="2:16" s="50" customFormat="1" ht="25.5">
      <c r="B193" s="25"/>
      <c r="C193" s="28"/>
      <c r="D193" s="28">
        <v>4740</v>
      </c>
      <c r="E193" s="29" t="s">
        <v>75</v>
      </c>
      <c r="F193" s="43">
        <v>7000</v>
      </c>
      <c r="G193" s="116">
        <v>-1500</v>
      </c>
      <c r="H193" s="88"/>
      <c r="I193" s="88"/>
      <c r="J193" s="88"/>
      <c r="K193" s="88"/>
      <c r="L193" s="88"/>
      <c r="M193" s="88"/>
      <c r="N193" s="88"/>
      <c r="O193" s="137">
        <f t="shared" si="45"/>
        <v>5500</v>
      </c>
      <c r="P193" s="231"/>
    </row>
    <row r="194" spans="2:16" s="50" customFormat="1" ht="25.5">
      <c r="B194" s="25"/>
      <c r="C194" s="28"/>
      <c r="D194" s="28">
        <v>4750</v>
      </c>
      <c r="E194" s="29" t="s">
        <v>76</v>
      </c>
      <c r="F194" s="43"/>
      <c r="G194" s="88">
        <v>1500</v>
      </c>
      <c r="H194" s="88"/>
      <c r="I194" s="88"/>
      <c r="J194" s="88"/>
      <c r="K194" s="88"/>
      <c r="L194" s="88"/>
      <c r="M194" s="88"/>
      <c r="N194" s="88"/>
      <c r="O194" s="137">
        <f t="shared" si="45"/>
        <v>1500</v>
      </c>
      <c r="P194" s="231"/>
    </row>
    <row r="195" spans="2:16" s="50" customFormat="1" ht="12.75">
      <c r="B195" s="25"/>
      <c r="C195" s="28"/>
      <c r="D195" s="28">
        <v>6050</v>
      </c>
      <c r="E195" s="29" t="s">
        <v>50</v>
      </c>
      <c r="F195" s="43">
        <v>35000</v>
      </c>
      <c r="G195" s="88"/>
      <c r="H195" s="88"/>
      <c r="I195" s="88"/>
      <c r="J195" s="88"/>
      <c r="K195" s="88"/>
      <c r="L195" s="88"/>
      <c r="M195" s="88"/>
      <c r="N195" s="88"/>
      <c r="O195" s="137">
        <f t="shared" si="45"/>
        <v>35000</v>
      </c>
      <c r="P195" s="233"/>
    </row>
    <row r="196" spans="2:16" s="50" customFormat="1" ht="25.5">
      <c r="B196" s="25"/>
      <c r="C196" s="28"/>
      <c r="D196" s="28">
        <v>6060</v>
      </c>
      <c r="E196" s="29" t="s">
        <v>61</v>
      </c>
      <c r="F196" s="43"/>
      <c r="G196" s="88"/>
      <c r="H196" s="88"/>
      <c r="I196" s="88"/>
      <c r="J196" s="88"/>
      <c r="K196" s="88"/>
      <c r="L196" s="88"/>
      <c r="M196" s="88"/>
      <c r="N196" s="88"/>
      <c r="O196" s="137">
        <f t="shared" si="45"/>
        <v>0</v>
      </c>
      <c r="P196" s="231"/>
    </row>
    <row r="197" spans="2:16" s="50" customFormat="1" ht="12.75">
      <c r="B197" s="25"/>
      <c r="C197" s="15">
        <v>80110</v>
      </c>
      <c r="D197" s="15"/>
      <c r="E197" s="18" t="s">
        <v>39</v>
      </c>
      <c r="F197" s="60">
        <f>SUM(F198:F219)</f>
        <v>1798426</v>
      </c>
      <c r="G197" s="61">
        <f>SUM(G198:G219)</f>
        <v>0</v>
      </c>
      <c r="H197" s="61">
        <f aca="true" t="shared" si="46" ref="H197:N197">SUM(H198:H219)</f>
        <v>0</v>
      </c>
      <c r="I197" s="61">
        <f t="shared" si="46"/>
        <v>0</v>
      </c>
      <c r="J197" s="61">
        <f t="shared" si="46"/>
        <v>0</v>
      </c>
      <c r="K197" s="61">
        <f t="shared" si="46"/>
        <v>0</v>
      </c>
      <c r="L197" s="61">
        <f t="shared" si="46"/>
        <v>0</v>
      </c>
      <c r="M197" s="61">
        <f t="shared" si="46"/>
        <v>0</v>
      </c>
      <c r="N197" s="61">
        <f t="shared" si="46"/>
        <v>0</v>
      </c>
      <c r="O197" s="179">
        <f>SUM(O198:O219)</f>
        <v>1798426</v>
      </c>
      <c r="P197" s="230"/>
    </row>
    <row r="198" spans="2:16" s="50" customFormat="1" ht="25.5">
      <c r="B198" s="25"/>
      <c r="C198" s="15"/>
      <c r="D198" s="28">
        <v>3020</v>
      </c>
      <c r="E198" s="29" t="s">
        <v>67</v>
      </c>
      <c r="F198" s="43">
        <v>82220</v>
      </c>
      <c r="G198" s="88"/>
      <c r="H198" s="88"/>
      <c r="I198" s="88"/>
      <c r="J198" s="88"/>
      <c r="K198" s="88"/>
      <c r="L198" s="88"/>
      <c r="M198" s="88"/>
      <c r="N198" s="88"/>
      <c r="O198" s="137">
        <f aca="true" t="shared" si="47" ref="O198:O219">F198+G198+H198+I198+J198+K198+L198+M198+N198</f>
        <v>82220</v>
      </c>
      <c r="P198" s="232"/>
    </row>
    <row r="199" spans="2:16" s="50" customFormat="1" ht="20.25" customHeight="1">
      <c r="B199" s="25"/>
      <c r="C199" s="15"/>
      <c r="D199" s="28">
        <v>4010</v>
      </c>
      <c r="E199" s="29" t="s">
        <v>63</v>
      </c>
      <c r="F199" s="43">
        <v>1094394</v>
      </c>
      <c r="G199" s="88"/>
      <c r="H199" s="88"/>
      <c r="I199" s="88"/>
      <c r="J199" s="88"/>
      <c r="K199" s="88"/>
      <c r="L199" s="88"/>
      <c r="M199" s="88"/>
      <c r="N199" s="88"/>
      <c r="O199" s="137">
        <f t="shared" si="47"/>
        <v>1094394</v>
      </c>
      <c r="P199" s="232"/>
    </row>
    <row r="200" spans="2:16" s="50" customFormat="1" ht="12.75">
      <c r="B200" s="25"/>
      <c r="C200" s="15"/>
      <c r="D200" s="28">
        <v>4040</v>
      </c>
      <c r="E200" s="29" t="s">
        <v>68</v>
      </c>
      <c r="F200" s="43">
        <v>81100</v>
      </c>
      <c r="G200" s="116"/>
      <c r="H200" s="88"/>
      <c r="I200" s="88"/>
      <c r="J200" s="88"/>
      <c r="K200" s="88"/>
      <c r="L200" s="88"/>
      <c r="M200" s="88"/>
      <c r="N200" s="88"/>
      <c r="O200" s="137">
        <f t="shared" si="47"/>
        <v>81100</v>
      </c>
      <c r="P200" s="232"/>
    </row>
    <row r="201" spans="2:16" s="50" customFormat="1" ht="12.75">
      <c r="B201" s="25"/>
      <c r="C201" s="60"/>
      <c r="D201" s="28">
        <v>4110</v>
      </c>
      <c r="E201" s="29" t="s">
        <v>64</v>
      </c>
      <c r="F201" s="43">
        <v>190500</v>
      </c>
      <c r="G201" s="88"/>
      <c r="H201" s="88"/>
      <c r="I201" s="88"/>
      <c r="J201" s="88"/>
      <c r="K201" s="88"/>
      <c r="L201" s="88"/>
      <c r="M201" s="88"/>
      <c r="N201" s="88"/>
      <c r="O201" s="137">
        <f t="shared" si="47"/>
        <v>190500</v>
      </c>
      <c r="P201" s="232"/>
    </row>
    <row r="202" spans="2:16" s="50" customFormat="1" ht="12.75">
      <c r="B202" s="25"/>
      <c r="C202" s="15"/>
      <c r="D202" s="28">
        <v>4120</v>
      </c>
      <c r="E202" s="29" t="s">
        <v>156</v>
      </c>
      <c r="F202" s="43">
        <v>30000</v>
      </c>
      <c r="G202" s="88"/>
      <c r="H202" s="88"/>
      <c r="I202" s="88"/>
      <c r="J202" s="88"/>
      <c r="K202" s="88"/>
      <c r="L202" s="88"/>
      <c r="M202" s="88"/>
      <c r="N202" s="88"/>
      <c r="O202" s="137">
        <f t="shared" si="47"/>
        <v>30000</v>
      </c>
      <c r="P202" s="232"/>
    </row>
    <row r="203" spans="2:16" s="50" customFormat="1" ht="12.75">
      <c r="B203" s="25"/>
      <c r="C203" s="15"/>
      <c r="D203" s="28">
        <v>4210</v>
      </c>
      <c r="E203" s="29" t="s">
        <v>45</v>
      </c>
      <c r="F203" s="43">
        <v>30000</v>
      </c>
      <c r="G203" s="88"/>
      <c r="H203" s="88"/>
      <c r="I203" s="88"/>
      <c r="J203" s="88"/>
      <c r="K203" s="88"/>
      <c r="L203" s="88"/>
      <c r="M203" s="88"/>
      <c r="N203" s="88"/>
      <c r="O203" s="137">
        <f t="shared" si="47"/>
        <v>30000</v>
      </c>
      <c r="P203" s="232"/>
    </row>
    <row r="204" spans="2:16" s="50" customFormat="1" ht="12.75">
      <c r="B204" s="25"/>
      <c r="C204" s="15"/>
      <c r="D204" s="28">
        <v>4240</v>
      </c>
      <c r="E204" s="29" t="s">
        <v>159</v>
      </c>
      <c r="F204" s="43">
        <v>5000</v>
      </c>
      <c r="G204" s="88"/>
      <c r="H204" s="88"/>
      <c r="I204" s="88"/>
      <c r="J204" s="88"/>
      <c r="K204" s="88"/>
      <c r="L204" s="88"/>
      <c r="M204" s="88"/>
      <c r="N204" s="88"/>
      <c r="O204" s="137">
        <f t="shared" si="47"/>
        <v>5000</v>
      </c>
      <c r="P204" s="231"/>
    </row>
    <row r="205" spans="2:16" s="50" customFormat="1" ht="12.75">
      <c r="B205" s="25"/>
      <c r="C205" s="15"/>
      <c r="D205" s="28">
        <v>4260</v>
      </c>
      <c r="E205" s="29" t="s">
        <v>65</v>
      </c>
      <c r="F205" s="43">
        <v>94900</v>
      </c>
      <c r="G205" s="116"/>
      <c r="H205" s="88"/>
      <c r="I205" s="88"/>
      <c r="J205" s="88"/>
      <c r="K205" s="88"/>
      <c r="L205" s="88"/>
      <c r="M205" s="88"/>
      <c r="N205" s="88"/>
      <c r="O205" s="137">
        <f t="shared" si="47"/>
        <v>94900</v>
      </c>
      <c r="P205" s="231"/>
    </row>
    <row r="206" spans="2:16" s="50" customFormat="1" ht="12.75">
      <c r="B206" s="25"/>
      <c r="C206" s="15"/>
      <c r="D206" s="28">
        <v>4270</v>
      </c>
      <c r="E206" s="29" t="s">
        <v>46</v>
      </c>
      <c r="F206" s="43">
        <v>16000</v>
      </c>
      <c r="G206" s="88"/>
      <c r="H206" s="88"/>
      <c r="I206" s="88"/>
      <c r="J206" s="88"/>
      <c r="K206" s="88"/>
      <c r="L206" s="88"/>
      <c r="M206" s="88"/>
      <c r="N206" s="88"/>
      <c r="O206" s="137">
        <f t="shared" si="47"/>
        <v>16000</v>
      </c>
      <c r="P206" s="231"/>
    </row>
    <row r="207" spans="2:16" s="50" customFormat="1" ht="12.75">
      <c r="B207" s="25"/>
      <c r="C207" s="15"/>
      <c r="D207" s="28">
        <v>4280</v>
      </c>
      <c r="E207" s="29" t="s">
        <v>70</v>
      </c>
      <c r="F207" s="43">
        <v>3400</v>
      </c>
      <c r="G207" s="88"/>
      <c r="H207" s="88"/>
      <c r="I207" s="88"/>
      <c r="J207" s="88"/>
      <c r="K207" s="88"/>
      <c r="L207" s="88"/>
      <c r="M207" s="88"/>
      <c r="N207" s="88"/>
      <c r="O207" s="137">
        <f t="shared" si="47"/>
        <v>3400</v>
      </c>
      <c r="P207" s="231"/>
    </row>
    <row r="208" spans="2:16" s="50" customFormat="1" ht="12.75">
      <c r="B208" s="25"/>
      <c r="C208" s="15"/>
      <c r="D208" s="28">
        <v>4300</v>
      </c>
      <c r="E208" s="29" t="s">
        <v>47</v>
      </c>
      <c r="F208" s="43">
        <v>24000</v>
      </c>
      <c r="G208" s="88"/>
      <c r="H208" s="88"/>
      <c r="I208" s="88"/>
      <c r="J208" s="88"/>
      <c r="K208" s="88"/>
      <c r="L208" s="88"/>
      <c r="M208" s="88"/>
      <c r="N208" s="88"/>
      <c r="O208" s="137">
        <f t="shared" si="47"/>
        <v>24000</v>
      </c>
      <c r="P208" s="231"/>
    </row>
    <row r="209" spans="2:16" s="50" customFormat="1" ht="12.75">
      <c r="B209" s="25"/>
      <c r="C209" s="15"/>
      <c r="D209" s="28">
        <v>4350</v>
      </c>
      <c r="E209" s="29" t="s">
        <v>71</v>
      </c>
      <c r="F209" s="43">
        <v>1600</v>
      </c>
      <c r="G209" s="88"/>
      <c r="H209" s="88"/>
      <c r="I209" s="88"/>
      <c r="J209" s="88"/>
      <c r="K209" s="88"/>
      <c r="L209" s="88"/>
      <c r="M209" s="88"/>
      <c r="N209" s="88"/>
      <c r="O209" s="137">
        <f t="shared" si="47"/>
        <v>1600</v>
      </c>
      <c r="P209" s="231"/>
    </row>
    <row r="210" spans="2:16" s="50" customFormat="1" ht="25.5">
      <c r="B210" s="25"/>
      <c r="C210" s="15"/>
      <c r="D210" s="28">
        <v>4360</v>
      </c>
      <c r="E210" s="29" t="s">
        <v>72</v>
      </c>
      <c r="F210" s="43">
        <v>1900</v>
      </c>
      <c r="G210" s="88"/>
      <c r="H210" s="88"/>
      <c r="I210" s="88"/>
      <c r="J210" s="88"/>
      <c r="K210" s="88"/>
      <c r="L210" s="88"/>
      <c r="M210" s="88"/>
      <c r="N210" s="88"/>
      <c r="O210" s="137">
        <f t="shared" si="47"/>
        <v>1900</v>
      </c>
      <c r="P210" s="231"/>
    </row>
    <row r="211" spans="2:16" s="50" customFormat="1" ht="25.5">
      <c r="B211" s="25"/>
      <c r="C211" s="15"/>
      <c r="D211" s="28">
        <v>4370</v>
      </c>
      <c r="E211" s="29" t="s">
        <v>73</v>
      </c>
      <c r="F211" s="43">
        <v>5600</v>
      </c>
      <c r="G211" s="88"/>
      <c r="H211" s="88"/>
      <c r="I211" s="88"/>
      <c r="J211" s="88"/>
      <c r="K211" s="88"/>
      <c r="L211" s="88"/>
      <c r="M211" s="88"/>
      <c r="N211" s="88"/>
      <c r="O211" s="137">
        <f t="shared" si="47"/>
        <v>5600</v>
      </c>
      <c r="P211" s="231"/>
    </row>
    <row r="212" spans="2:16" s="50" customFormat="1" ht="12.75">
      <c r="B212" s="25"/>
      <c r="C212" s="15"/>
      <c r="D212" s="28">
        <v>4410</v>
      </c>
      <c r="E212" s="29" t="s">
        <v>66</v>
      </c>
      <c r="F212" s="43">
        <v>5200</v>
      </c>
      <c r="G212" s="88"/>
      <c r="H212" s="88"/>
      <c r="I212" s="88"/>
      <c r="J212" s="88"/>
      <c r="K212" s="88"/>
      <c r="L212" s="88"/>
      <c r="M212" s="88"/>
      <c r="N212" s="88"/>
      <c r="O212" s="137">
        <f t="shared" si="47"/>
        <v>5200</v>
      </c>
      <c r="P212" s="231"/>
    </row>
    <row r="213" spans="2:16" s="50" customFormat="1" ht="12.75">
      <c r="B213" s="25"/>
      <c r="C213" s="15"/>
      <c r="D213" s="28">
        <v>4420</v>
      </c>
      <c r="E213" s="29" t="s">
        <v>227</v>
      </c>
      <c r="F213" s="43">
        <v>3000</v>
      </c>
      <c r="G213" s="88"/>
      <c r="H213" s="88"/>
      <c r="I213" s="88"/>
      <c r="J213" s="88"/>
      <c r="K213" s="88"/>
      <c r="L213" s="88"/>
      <c r="M213" s="88"/>
      <c r="N213" s="88"/>
      <c r="O213" s="137">
        <f t="shared" si="47"/>
        <v>3000</v>
      </c>
      <c r="P213" s="231"/>
    </row>
    <row r="214" spans="2:16" s="50" customFormat="1" ht="12.75">
      <c r="B214" s="25"/>
      <c r="C214" s="15"/>
      <c r="D214" s="28">
        <v>4430</v>
      </c>
      <c r="E214" s="29" t="s">
        <v>160</v>
      </c>
      <c r="F214" s="43">
        <v>7000</v>
      </c>
      <c r="G214" s="88"/>
      <c r="H214" s="88"/>
      <c r="I214" s="88"/>
      <c r="J214" s="88"/>
      <c r="K214" s="88"/>
      <c r="L214" s="88"/>
      <c r="M214" s="88"/>
      <c r="N214" s="88"/>
      <c r="O214" s="137">
        <f t="shared" si="47"/>
        <v>7000</v>
      </c>
      <c r="P214" s="231"/>
    </row>
    <row r="215" spans="2:16" s="50" customFormat="1" ht="25.5">
      <c r="B215" s="25"/>
      <c r="C215" s="15"/>
      <c r="D215" s="28">
        <v>4440</v>
      </c>
      <c r="E215" s="29" t="s">
        <v>74</v>
      </c>
      <c r="F215" s="43">
        <v>70612</v>
      </c>
      <c r="G215" s="88"/>
      <c r="H215" s="88"/>
      <c r="I215" s="88"/>
      <c r="J215" s="88"/>
      <c r="K215" s="88"/>
      <c r="L215" s="88"/>
      <c r="M215" s="88"/>
      <c r="N215" s="88"/>
      <c r="O215" s="137">
        <f t="shared" si="47"/>
        <v>70612</v>
      </c>
      <c r="P215" s="233"/>
    </row>
    <row r="216" spans="2:16" s="50" customFormat="1" ht="25.5">
      <c r="B216" s="25"/>
      <c r="C216" s="15"/>
      <c r="D216" s="28">
        <v>4740</v>
      </c>
      <c r="E216" s="29" t="s">
        <v>75</v>
      </c>
      <c r="F216" s="43">
        <v>3500</v>
      </c>
      <c r="G216" s="88"/>
      <c r="H216" s="88"/>
      <c r="I216" s="88"/>
      <c r="J216" s="88"/>
      <c r="K216" s="88"/>
      <c r="L216" s="88"/>
      <c r="M216" s="88"/>
      <c r="N216" s="88"/>
      <c r="O216" s="137">
        <f t="shared" si="47"/>
        <v>3500</v>
      </c>
      <c r="P216" s="231"/>
    </row>
    <row r="217" spans="2:16" s="50" customFormat="1" ht="28.5" customHeight="1">
      <c r="B217" s="25"/>
      <c r="C217" s="15"/>
      <c r="D217" s="28">
        <v>4750</v>
      </c>
      <c r="E217" s="29" t="s">
        <v>76</v>
      </c>
      <c r="F217" s="43">
        <v>9500</v>
      </c>
      <c r="G217" s="88"/>
      <c r="H217" s="88"/>
      <c r="I217" s="88"/>
      <c r="J217" s="88"/>
      <c r="K217" s="88"/>
      <c r="L217" s="88"/>
      <c r="M217" s="88"/>
      <c r="N217" s="88"/>
      <c r="O217" s="137">
        <f t="shared" si="47"/>
        <v>9500</v>
      </c>
      <c r="P217" s="231"/>
    </row>
    <row r="218" spans="2:16" s="50" customFormat="1" ht="12.75">
      <c r="B218" s="25"/>
      <c r="C218" s="15"/>
      <c r="D218" s="28">
        <v>6050</v>
      </c>
      <c r="E218" s="29" t="s">
        <v>50</v>
      </c>
      <c r="F218" s="43">
        <v>30000</v>
      </c>
      <c r="G218" s="88"/>
      <c r="H218" s="88"/>
      <c r="I218" s="88"/>
      <c r="J218" s="88"/>
      <c r="K218" s="88"/>
      <c r="L218" s="88"/>
      <c r="M218" s="88"/>
      <c r="N218" s="88"/>
      <c r="O218" s="137">
        <f t="shared" si="47"/>
        <v>30000</v>
      </c>
      <c r="P218" s="233"/>
    </row>
    <row r="219" spans="2:16" s="50" customFormat="1" ht="25.5">
      <c r="B219" s="25"/>
      <c r="C219" s="15"/>
      <c r="D219" s="28">
        <v>6060</v>
      </c>
      <c r="E219" s="29" t="s">
        <v>61</v>
      </c>
      <c r="F219" s="43">
        <v>9000</v>
      </c>
      <c r="G219" s="116"/>
      <c r="H219" s="88"/>
      <c r="I219" s="88"/>
      <c r="J219" s="88"/>
      <c r="K219" s="88"/>
      <c r="L219" s="88"/>
      <c r="M219" s="88"/>
      <c r="N219" s="88"/>
      <c r="O219" s="137">
        <f t="shared" si="47"/>
        <v>9000</v>
      </c>
      <c r="P219" s="231"/>
    </row>
    <row r="220" spans="2:16" s="50" customFormat="1" ht="12.75">
      <c r="B220" s="25"/>
      <c r="C220" s="15">
        <v>80113</v>
      </c>
      <c r="D220" s="15"/>
      <c r="E220" s="18" t="s">
        <v>164</v>
      </c>
      <c r="F220" s="60">
        <f>SUM(F221:F228)</f>
        <v>374440</v>
      </c>
      <c r="G220" s="61">
        <f>SUM(G221:G228)</f>
        <v>0</v>
      </c>
      <c r="H220" s="61">
        <f aca="true" t="shared" si="48" ref="H220:N220">SUM(H221:H228)</f>
        <v>0</v>
      </c>
      <c r="I220" s="61">
        <f t="shared" si="48"/>
        <v>0</v>
      </c>
      <c r="J220" s="61">
        <f t="shared" si="48"/>
        <v>0</v>
      </c>
      <c r="K220" s="61">
        <f t="shared" si="48"/>
        <v>0</v>
      </c>
      <c r="L220" s="61">
        <f t="shared" si="48"/>
        <v>0</v>
      </c>
      <c r="M220" s="61">
        <f t="shared" si="48"/>
        <v>0</v>
      </c>
      <c r="N220" s="61">
        <f t="shared" si="48"/>
        <v>0</v>
      </c>
      <c r="O220" s="179">
        <f>SUM(O221:O228)</f>
        <v>374440</v>
      </c>
      <c r="P220" s="230"/>
    </row>
    <row r="221" spans="2:16" s="50" customFormat="1" ht="25.5">
      <c r="B221" s="25"/>
      <c r="C221" s="15"/>
      <c r="D221" s="28">
        <v>3020</v>
      </c>
      <c r="E221" s="29" t="s">
        <v>67</v>
      </c>
      <c r="F221" s="43">
        <v>300</v>
      </c>
      <c r="G221" s="88"/>
      <c r="H221" s="88"/>
      <c r="I221" s="88"/>
      <c r="J221" s="88"/>
      <c r="K221" s="88"/>
      <c r="L221" s="88"/>
      <c r="M221" s="88"/>
      <c r="N221" s="88"/>
      <c r="O221" s="137">
        <f aca="true" t="shared" si="49" ref="O221:O228">F221+G221+H221+I221+J221+K221+L221+M221+N221</f>
        <v>300</v>
      </c>
      <c r="P221" s="231"/>
    </row>
    <row r="222" spans="2:16" s="50" customFormat="1" ht="12.75">
      <c r="B222" s="25"/>
      <c r="C222" s="15"/>
      <c r="D222" s="28">
        <v>4010</v>
      </c>
      <c r="E222" s="29" t="s">
        <v>63</v>
      </c>
      <c r="F222" s="43">
        <v>31528</v>
      </c>
      <c r="G222" s="88"/>
      <c r="H222" s="88"/>
      <c r="I222" s="88"/>
      <c r="J222" s="88"/>
      <c r="K222" s="88"/>
      <c r="L222" s="88"/>
      <c r="M222" s="88"/>
      <c r="N222" s="88"/>
      <c r="O222" s="137">
        <f t="shared" si="49"/>
        <v>31528</v>
      </c>
      <c r="P222" s="231"/>
    </row>
    <row r="223" spans="2:16" s="50" customFormat="1" ht="12.75">
      <c r="B223" s="25"/>
      <c r="C223" s="15"/>
      <c r="D223" s="28">
        <v>4040</v>
      </c>
      <c r="E223" s="29" t="s">
        <v>68</v>
      </c>
      <c r="F223" s="43">
        <v>2572</v>
      </c>
      <c r="G223" s="116"/>
      <c r="H223" s="88"/>
      <c r="I223" s="88"/>
      <c r="J223" s="88"/>
      <c r="K223" s="88"/>
      <c r="L223" s="88"/>
      <c r="M223" s="88"/>
      <c r="N223" s="88"/>
      <c r="O223" s="137">
        <f t="shared" si="49"/>
        <v>2572</v>
      </c>
      <c r="P223" s="231"/>
    </row>
    <row r="224" spans="2:16" s="50" customFormat="1" ht="12.75">
      <c r="B224" s="25"/>
      <c r="C224" s="15"/>
      <c r="D224" s="28">
        <v>4110</v>
      </c>
      <c r="E224" s="29" t="s">
        <v>64</v>
      </c>
      <c r="F224" s="43">
        <v>5300</v>
      </c>
      <c r="G224" s="88"/>
      <c r="H224" s="88"/>
      <c r="I224" s="88"/>
      <c r="J224" s="88"/>
      <c r="K224" s="88"/>
      <c r="L224" s="88"/>
      <c r="M224" s="88"/>
      <c r="N224" s="88"/>
      <c r="O224" s="137">
        <f t="shared" si="49"/>
        <v>5300</v>
      </c>
      <c r="P224" s="231"/>
    </row>
    <row r="225" spans="2:16" s="50" customFormat="1" ht="12.75">
      <c r="B225" s="25"/>
      <c r="C225" s="15"/>
      <c r="D225" s="28">
        <v>4120</v>
      </c>
      <c r="E225" s="29" t="s">
        <v>156</v>
      </c>
      <c r="F225" s="43">
        <v>840</v>
      </c>
      <c r="G225" s="88"/>
      <c r="H225" s="88"/>
      <c r="I225" s="88"/>
      <c r="J225" s="88"/>
      <c r="K225" s="88"/>
      <c r="L225" s="88"/>
      <c r="M225" s="88"/>
      <c r="N225" s="88"/>
      <c r="O225" s="137">
        <f t="shared" si="49"/>
        <v>840</v>
      </c>
      <c r="P225" s="231"/>
    </row>
    <row r="226" spans="2:16" s="50" customFormat="1" ht="12.75">
      <c r="B226" s="25"/>
      <c r="C226" s="15"/>
      <c r="D226" s="28">
        <v>4280</v>
      </c>
      <c r="E226" s="29" t="s">
        <v>70</v>
      </c>
      <c r="F226" s="43">
        <v>200</v>
      </c>
      <c r="G226" s="88"/>
      <c r="H226" s="88"/>
      <c r="I226" s="88"/>
      <c r="J226" s="88"/>
      <c r="K226" s="88"/>
      <c r="L226" s="88"/>
      <c r="M226" s="88"/>
      <c r="N226" s="88"/>
      <c r="O226" s="137">
        <f t="shared" si="49"/>
        <v>200</v>
      </c>
      <c r="P226" s="231"/>
    </row>
    <row r="227" spans="2:16" s="50" customFormat="1" ht="12.75">
      <c r="B227" s="25"/>
      <c r="C227" s="28"/>
      <c r="D227" s="28">
        <v>4300</v>
      </c>
      <c r="E227" s="29" t="s">
        <v>47</v>
      </c>
      <c r="F227" s="43">
        <v>332000</v>
      </c>
      <c r="G227" s="88"/>
      <c r="H227" s="88"/>
      <c r="I227" s="88"/>
      <c r="J227" s="88"/>
      <c r="K227" s="88"/>
      <c r="L227" s="88"/>
      <c r="M227" s="88"/>
      <c r="N227" s="88"/>
      <c r="O227" s="137">
        <f t="shared" si="49"/>
        <v>332000</v>
      </c>
      <c r="P227" s="231"/>
    </row>
    <row r="228" spans="2:16" s="50" customFormat="1" ht="25.5">
      <c r="B228" s="25"/>
      <c r="C228" s="28"/>
      <c r="D228" s="28">
        <v>4440</v>
      </c>
      <c r="E228" s="29" t="s">
        <v>74</v>
      </c>
      <c r="F228" s="43">
        <v>1700</v>
      </c>
      <c r="G228" s="88"/>
      <c r="H228" s="88"/>
      <c r="I228" s="88"/>
      <c r="J228" s="88"/>
      <c r="K228" s="88"/>
      <c r="L228" s="88"/>
      <c r="M228" s="88"/>
      <c r="N228" s="88"/>
      <c r="O228" s="137">
        <f t="shared" si="49"/>
        <v>1700</v>
      </c>
      <c r="P228" s="231"/>
    </row>
    <row r="229" spans="2:16" s="50" customFormat="1" ht="25.5" customHeight="1">
      <c r="B229" s="25"/>
      <c r="C229" s="15">
        <v>80114</v>
      </c>
      <c r="D229" s="15"/>
      <c r="E229" s="18" t="s">
        <v>82</v>
      </c>
      <c r="F229" s="60">
        <f>SUM(F230:F243)</f>
        <v>213750</v>
      </c>
      <c r="G229" s="61">
        <f>SUM(G230:G243)</f>
        <v>0</v>
      </c>
      <c r="H229" s="61">
        <f aca="true" t="shared" si="50" ref="H229:N229">SUM(H230:H243)</f>
        <v>0</v>
      </c>
      <c r="I229" s="61">
        <f t="shared" si="50"/>
        <v>0</v>
      </c>
      <c r="J229" s="61">
        <f t="shared" si="50"/>
        <v>0</v>
      </c>
      <c r="K229" s="61">
        <f t="shared" si="50"/>
        <v>0</v>
      </c>
      <c r="L229" s="61">
        <f t="shared" si="50"/>
        <v>0</v>
      </c>
      <c r="M229" s="61">
        <f t="shared" si="50"/>
        <v>0</v>
      </c>
      <c r="N229" s="61">
        <f t="shared" si="50"/>
        <v>0</v>
      </c>
      <c r="O229" s="179">
        <f>SUM(O230:O243)</f>
        <v>213750</v>
      </c>
      <c r="P229" s="230"/>
    </row>
    <row r="230" spans="2:16" s="50" customFormat="1" ht="25.5">
      <c r="B230" s="25"/>
      <c r="C230" s="28"/>
      <c r="D230" s="28">
        <v>3020</v>
      </c>
      <c r="E230" s="29" t="s">
        <v>67</v>
      </c>
      <c r="F230" s="43">
        <v>500</v>
      </c>
      <c r="G230" s="88"/>
      <c r="H230" s="88"/>
      <c r="I230" s="88"/>
      <c r="J230" s="88"/>
      <c r="K230" s="88"/>
      <c r="L230" s="88"/>
      <c r="M230" s="88"/>
      <c r="N230" s="88"/>
      <c r="O230" s="137">
        <f aca="true" t="shared" si="51" ref="O230:O243">F230+G230+H230+I230+J230+K230+L230+M230+N230</f>
        <v>500</v>
      </c>
      <c r="P230" s="231"/>
    </row>
    <row r="231" spans="2:16" s="50" customFormat="1" ht="12.75" customHeight="1">
      <c r="B231" s="25"/>
      <c r="C231" s="28"/>
      <c r="D231" s="28">
        <v>4010</v>
      </c>
      <c r="E231" s="29" t="s">
        <v>63</v>
      </c>
      <c r="F231" s="43">
        <v>146600</v>
      </c>
      <c r="G231" s="88"/>
      <c r="H231" s="88"/>
      <c r="I231" s="88"/>
      <c r="J231" s="88"/>
      <c r="K231" s="88"/>
      <c r="L231" s="88"/>
      <c r="M231" s="88"/>
      <c r="N231" s="88"/>
      <c r="O231" s="137">
        <f t="shared" si="51"/>
        <v>146600</v>
      </c>
      <c r="P231" s="233"/>
    </row>
    <row r="232" spans="2:16" s="50" customFormat="1" ht="12.75">
      <c r="B232" s="25"/>
      <c r="C232" s="28"/>
      <c r="D232" s="28">
        <v>4040</v>
      </c>
      <c r="E232" s="29" t="s">
        <v>68</v>
      </c>
      <c r="F232" s="43">
        <v>9284</v>
      </c>
      <c r="G232" s="116"/>
      <c r="H232" s="88"/>
      <c r="I232" s="88"/>
      <c r="J232" s="88"/>
      <c r="K232" s="88"/>
      <c r="L232" s="88"/>
      <c r="M232" s="88"/>
      <c r="N232" s="88"/>
      <c r="O232" s="137">
        <f t="shared" si="51"/>
        <v>9284</v>
      </c>
      <c r="P232" s="231"/>
    </row>
    <row r="233" spans="2:16" s="50" customFormat="1" ht="12.75">
      <c r="B233" s="25"/>
      <c r="C233" s="28"/>
      <c r="D233" s="28">
        <v>4110</v>
      </c>
      <c r="E233" s="29" t="s">
        <v>64</v>
      </c>
      <c r="F233" s="43">
        <v>20950</v>
      </c>
      <c r="G233" s="88"/>
      <c r="H233" s="88"/>
      <c r="I233" s="88"/>
      <c r="J233" s="88"/>
      <c r="K233" s="88"/>
      <c r="L233" s="88"/>
      <c r="M233" s="88"/>
      <c r="N233" s="88"/>
      <c r="O233" s="137">
        <f t="shared" si="51"/>
        <v>20950</v>
      </c>
      <c r="P233" s="231"/>
    </row>
    <row r="234" spans="2:16" s="50" customFormat="1" ht="12.75">
      <c r="B234" s="25"/>
      <c r="C234" s="28"/>
      <c r="D234" s="28">
        <v>4120</v>
      </c>
      <c r="E234" s="29" t="s">
        <v>156</v>
      </c>
      <c r="F234" s="43">
        <v>3350</v>
      </c>
      <c r="G234" s="88"/>
      <c r="H234" s="88"/>
      <c r="I234" s="88"/>
      <c r="J234" s="88"/>
      <c r="K234" s="88"/>
      <c r="L234" s="88"/>
      <c r="M234" s="88"/>
      <c r="N234" s="88"/>
      <c r="O234" s="137">
        <f t="shared" si="51"/>
        <v>3350</v>
      </c>
      <c r="P234" s="231"/>
    </row>
    <row r="235" spans="2:16" s="50" customFormat="1" ht="12.75">
      <c r="B235" s="25"/>
      <c r="C235" s="28"/>
      <c r="D235" s="28">
        <v>4210</v>
      </c>
      <c r="E235" s="29" t="s">
        <v>45</v>
      </c>
      <c r="F235" s="43">
        <v>4000</v>
      </c>
      <c r="G235" s="116"/>
      <c r="H235" s="88"/>
      <c r="I235" s="88"/>
      <c r="J235" s="88"/>
      <c r="K235" s="88"/>
      <c r="L235" s="88"/>
      <c r="M235" s="88"/>
      <c r="N235" s="88"/>
      <c r="O235" s="137">
        <f t="shared" si="51"/>
        <v>4000</v>
      </c>
      <c r="P235" s="231"/>
    </row>
    <row r="236" spans="2:16" s="50" customFormat="1" ht="12.75">
      <c r="B236" s="25"/>
      <c r="C236" s="28"/>
      <c r="D236" s="28">
        <v>4270</v>
      </c>
      <c r="E236" s="29" t="s">
        <v>46</v>
      </c>
      <c r="F236" s="43">
        <v>6500</v>
      </c>
      <c r="G236" s="88"/>
      <c r="H236" s="88"/>
      <c r="I236" s="88"/>
      <c r="J236" s="88"/>
      <c r="K236" s="88"/>
      <c r="L236" s="88"/>
      <c r="M236" s="88"/>
      <c r="N236" s="88"/>
      <c r="O236" s="137">
        <f t="shared" si="51"/>
        <v>6500</v>
      </c>
      <c r="P236" s="231"/>
    </row>
    <row r="237" spans="2:16" s="50" customFormat="1" ht="12.75" customHeight="1">
      <c r="B237" s="25"/>
      <c r="C237" s="28"/>
      <c r="D237" s="28">
        <v>4280</v>
      </c>
      <c r="E237" s="29" t="s">
        <v>70</v>
      </c>
      <c r="F237" s="43">
        <v>300</v>
      </c>
      <c r="G237" s="88"/>
      <c r="H237" s="88"/>
      <c r="I237" s="88"/>
      <c r="J237" s="88"/>
      <c r="K237" s="88"/>
      <c r="L237" s="88"/>
      <c r="M237" s="88"/>
      <c r="N237" s="88"/>
      <c r="O237" s="137">
        <f t="shared" si="51"/>
        <v>300</v>
      </c>
      <c r="P237" s="231"/>
    </row>
    <row r="238" spans="2:16" s="50" customFormat="1" ht="12.75">
      <c r="B238" s="25"/>
      <c r="C238" s="28"/>
      <c r="D238" s="28">
        <v>4300</v>
      </c>
      <c r="E238" s="29" t="s">
        <v>47</v>
      </c>
      <c r="F238" s="43">
        <v>8500</v>
      </c>
      <c r="G238" s="88"/>
      <c r="H238" s="88"/>
      <c r="I238" s="88"/>
      <c r="J238" s="88"/>
      <c r="K238" s="88"/>
      <c r="L238" s="88"/>
      <c r="M238" s="88"/>
      <c r="N238" s="88"/>
      <c r="O238" s="137">
        <f t="shared" si="51"/>
        <v>8500</v>
      </c>
      <c r="P238" s="231"/>
    </row>
    <row r="239" spans="2:16" s="50" customFormat="1" ht="12.75">
      <c r="B239" s="25"/>
      <c r="C239" s="28"/>
      <c r="D239" s="28">
        <v>4410</v>
      </c>
      <c r="E239" s="29" t="s">
        <v>66</v>
      </c>
      <c r="F239" s="43">
        <v>1866</v>
      </c>
      <c r="G239" s="88"/>
      <c r="H239" s="88"/>
      <c r="I239" s="88"/>
      <c r="J239" s="88"/>
      <c r="K239" s="88"/>
      <c r="L239" s="88"/>
      <c r="M239" s="88"/>
      <c r="N239" s="88"/>
      <c r="O239" s="137">
        <f t="shared" si="51"/>
        <v>1866</v>
      </c>
      <c r="P239" s="231"/>
    </row>
    <row r="240" spans="2:16" s="50" customFormat="1" ht="25.5">
      <c r="B240" s="25"/>
      <c r="C240" s="28"/>
      <c r="D240" s="28">
        <v>4440</v>
      </c>
      <c r="E240" s="29" t="s">
        <v>74</v>
      </c>
      <c r="F240" s="43">
        <v>3300</v>
      </c>
      <c r="G240" s="88"/>
      <c r="H240" s="88"/>
      <c r="I240" s="88"/>
      <c r="J240" s="88"/>
      <c r="K240" s="88"/>
      <c r="L240" s="88"/>
      <c r="M240" s="88"/>
      <c r="N240" s="88"/>
      <c r="O240" s="137">
        <f t="shared" si="51"/>
        <v>3300</v>
      </c>
      <c r="P240" s="231"/>
    </row>
    <row r="241" spans="2:16" s="50" customFormat="1" ht="25.5">
      <c r="B241" s="25"/>
      <c r="C241" s="28"/>
      <c r="D241" s="28">
        <v>4740</v>
      </c>
      <c r="E241" s="29" t="s">
        <v>75</v>
      </c>
      <c r="F241" s="43">
        <v>500</v>
      </c>
      <c r="G241" s="88"/>
      <c r="H241" s="88"/>
      <c r="I241" s="88"/>
      <c r="J241" s="88"/>
      <c r="K241" s="88"/>
      <c r="L241" s="88"/>
      <c r="M241" s="88"/>
      <c r="N241" s="88"/>
      <c r="O241" s="137">
        <f t="shared" si="51"/>
        <v>500</v>
      </c>
      <c r="P241" s="231"/>
    </row>
    <row r="242" spans="2:16" s="50" customFormat="1" ht="25.5">
      <c r="B242" s="25"/>
      <c r="C242" s="28"/>
      <c r="D242" s="28">
        <v>4750</v>
      </c>
      <c r="E242" s="29" t="s">
        <v>76</v>
      </c>
      <c r="F242" s="43">
        <v>3100</v>
      </c>
      <c r="G242" s="88"/>
      <c r="H242" s="88"/>
      <c r="I242" s="88"/>
      <c r="J242" s="88"/>
      <c r="K242" s="88"/>
      <c r="L242" s="88"/>
      <c r="M242" s="88"/>
      <c r="N242" s="88"/>
      <c r="O242" s="137">
        <f t="shared" si="51"/>
        <v>3100</v>
      </c>
      <c r="P242" s="233"/>
    </row>
    <row r="243" spans="2:16" s="50" customFormat="1" ht="25.5">
      <c r="B243" s="25"/>
      <c r="C243" s="28"/>
      <c r="D243" s="28">
        <v>6060</v>
      </c>
      <c r="E243" s="29" t="s">
        <v>61</v>
      </c>
      <c r="F243" s="43">
        <v>5000</v>
      </c>
      <c r="G243" s="116"/>
      <c r="H243" s="88"/>
      <c r="I243" s="88"/>
      <c r="J243" s="88"/>
      <c r="K243" s="88"/>
      <c r="L243" s="88"/>
      <c r="M243" s="88"/>
      <c r="N243" s="88"/>
      <c r="O243" s="137">
        <f t="shared" si="51"/>
        <v>5000</v>
      </c>
      <c r="P243" s="231"/>
    </row>
    <row r="244" spans="2:16" s="50" customFormat="1" ht="12.75" customHeight="1">
      <c r="B244" s="25"/>
      <c r="C244" s="15">
        <v>80146</v>
      </c>
      <c r="D244" s="15"/>
      <c r="E244" s="18" t="s">
        <v>165</v>
      </c>
      <c r="F244" s="60">
        <f>SUM(F245:F246)</f>
        <v>27430</v>
      </c>
      <c r="G244" s="61">
        <f>SUM(G245:G246)</f>
        <v>0</v>
      </c>
      <c r="H244" s="61">
        <f aca="true" t="shared" si="52" ref="H244:N244">H245</f>
        <v>0</v>
      </c>
      <c r="I244" s="61">
        <f t="shared" si="52"/>
        <v>0</v>
      </c>
      <c r="J244" s="61">
        <f t="shared" si="52"/>
        <v>0</v>
      </c>
      <c r="K244" s="61">
        <f t="shared" si="52"/>
        <v>0</v>
      </c>
      <c r="L244" s="61">
        <f t="shared" si="52"/>
        <v>0</v>
      </c>
      <c r="M244" s="61">
        <f t="shared" si="52"/>
        <v>0</v>
      </c>
      <c r="N244" s="61">
        <f t="shared" si="52"/>
        <v>0</v>
      </c>
      <c r="O244" s="179">
        <f>SUM(O245:O246)</f>
        <v>27430</v>
      </c>
      <c r="P244" s="230"/>
    </row>
    <row r="245" spans="2:16" s="50" customFormat="1" ht="13.5" customHeight="1">
      <c r="B245" s="25"/>
      <c r="C245" s="28"/>
      <c r="D245" s="28">
        <v>4300</v>
      </c>
      <c r="E245" s="29" t="s">
        <v>47</v>
      </c>
      <c r="F245" s="43">
        <v>24430</v>
      </c>
      <c r="G245" s="116"/>
      <c r="H245" s="88"/>
      <c r="I245" s="88"/>
      <c r="J245" s="88"/>
      <c r="K245" s="88"/>
      <c r="L245" s="88"/>
      <c r="M245" s="88"/>
      <c r="N245" s="88"/>
      <c r="O245" s="137">
        <f>F245+G245+H245+I245+J245+K245+L245+M245+N245</f>
        <v>24430</v>
      </c>
      <c r="P245" s="231"/>
    </row>
    <row r="246" spans="2:16" s="50" customFormat="1" ht="12.75">
      <c r="B246" s="25"/>
      <c r="C246" s="28"/>
      <c r="D246" s="28">
        <v>4410</v>
      </c>
      <c r="E246" s="29" t="s">
        <v>66</v>
      </c>
      <c r="F246" s="43">
        <v>3000</v>
      </c>
      <c r="G246" s="88"/>
      <c r="H246" s="88"/>
      <c r="I246" s="88"/>
      <c r="J246" s="88"/>
      <c r="K246" s="88"/>
      <c r="L246" s="88"/>
      <c r="M246" s="88"/>
      <c r="N246" s="88"/>
      <c r="O246" s="137">
        <f>F246+G246+H246+I246+J246+K246+L246+M246+N246</f>
        <v>3000</v>
      </c>
      <c r="P246" s="233"/>
    </row>
    <row r="247" spans="2:16" s="50" customFormat="1" ht="12.75">
      <c r="B247" s="25"/>
      <c r="C247" s="15">
        <v>80195</v>
      </c>
      <c r="D247" s="15"/>
      <c r="E247" s="18" t="s">
        <v>40</v>
      </c>
      <c r="F247" s="60">
        <f>SUM(F248:F250)</f>
        <v>97411</v>
      </c>
      <c r="G247" s="61">
        <f>SUM(G248:G250)</f>
        <v>62833</v>
      </c>
      <c r="H247" s="61">
        <f aca="true" t="shared" si="53" ref="H247:N247">SUM(H248:H249)</f>
        <v>0</v>
      </c>
      <c r="I247" s="61">
        <f t="shared" si="53"/>
        <v>0</v>
      </c>
      <c r="J247" s="61">
        <f t="shared" si="53"/>
        <v>0</v>
      </c>
      <c r="K247" s="61">
        <f t="shared" si="53"/>
        <v>0</v>
      </c>
      <c r="L247" s="61">
        <f t="shared" si="53"/>
        <v>0</v>
      </c>
      <c r="M247" s="61">
        <f t="shared" si="53"/>
        <v>0</v>
      </c>
      <c r="N247" s="61">
        <f t="shared" si="53"/>
        <v>0</v>
      </c>
      <c r="O247" s="179">
        <f>SUM(O248:O250)</f>
        <v>160244</v>
      </c>
      <c r="P247" s="230"/>
    </row>
    <row r="248" spans="2:16" s="50" customFormat="1" ht="12.75">
      <c r="B248" s="30"/>
      <c r="C248" s="28"/>
      <c r="D248" s="28">
        <v>4300</v>
      </c>
      <c r="E248" s="29" t="s">
        <v>47</v>
      </c>
      <c r="F248" s="43">
        <v>60181</v>
      </c>
      <c r="G248" s="88"/>
      <c r="H248" s="88"/>
      <c r="I248" s="88"/>
      <c r="J248" s="88"/>
      <c r="K248" s="88"/>
      <c r="L248" s="88"/>
      <c r="M248" s="88"/>
      <c r="N248" s="88"/>
      <c r="O248" s="137">
        <f>F248+G248+H248+I248+J248+K248+L248+M248+N248</f>
        <v>60181</v>
      </c>
      <c r="P248" s="218"/>
    </row>
    <row r="249" spans="2:16" s="50" customFormat="1" ht="25.5">
      <c r="B249" s="25"/>
      <c r="C249" s="28"/>
      <c r="D249" s="28">
        <v>4440</v>
      </c>
      <c r="E249" s="29" t="s">
        <v>74</v>
      </c>
      <c r="F249" s="43">
        <v>37230</v>
      </c>
      <c r="G249" s="116"/>
      <c r="H249" s="88"/>
      <c r="I249" s="88"/>
      <c r="J249" s="88"/>
      <c r="K249" s="88"/>
      <c r="L249" s="88"/>
      <c r="M249" s="88"/>
      <c r="N249" s="88"/>
      <c r="O249" s="137">
        <f>F249+G249+H249+I249+J249+K249+L249+M249+N249</f>
        <v>37230</v>
      </c>
      <c r="P249" s="231"/>
    </row>
    <row r="250" spans="2:16" s="50" customFormat="1" ht="25.5">
      <c r="B250" s="25"/>
      <c r="C250" s="28"/>
      <c r="D250" s="28">
        <v>6060</v>
      </c>
      <c r="E250" s="29" t="s">
        <v>61</v>
      </c>
      <c r="F250" s="43"/>
      <c r="G250" s="88">
        <v>62833</v>
      </c>
      <c r="H250" s="88"/>
      <c r="I250" s="88"/>
      <c r="J250" s="88"/>
      <c r="K250" s="88"/>
      <c r="L250" s="88"/>
      <c r="M250" s="88"/>
      <c r="N250" s="88"/>
      <c r="O250" s="137">
        <f>F250+G250+H250+I250+J250+K250+L250+M250+N250</f>
        <v>62833</v>
      </c>
      <c r="P250" s="233" t="s">
        <v>356</v>
      </c>
    </row>
    <row r="251" spans="2:16" s="50" customFormat="1" ht="12.75">
      <c r="B251" s="31">
        <v>851</v>
      </c>
      <c r="C251" s="42"/>
      <c r="D251" s="42"/>
      <c r="E251" s="33" t="s">
        <v>98</v>
      </c>
      <c r="F251" s="69">
        <f>F257+F252</f>
        <v>108340</v>
      </c>
      <c r="G251" s="70">
        <f aca="true" t="shared" si="54" ref="G251:O251">G257+G252</f>
        <v>11500</v>
      </c>
      <c r="H251" s="69">
        <f t="shared" si="54"/>
        <v>0</v>
      </c>
      <c r="I251" s="69">
        <f t="shared" si="54"/>
        <v>0</v>
      </c>
      <c r="J251" s="69">
        <f t="shared" si="54"/>
        <v>0</v>
      </c>
      <c r="K251" s="69">
        <f t="shared" si="54"/>
        <v>0</v>
      </c>
      <c r="L251" s="69">
        <f t="shared" si="54"/>
        <v>0</v>
      </c>
      <c r="M251" s="69">
        <f t="shared" si="54"/>
        <v>0</v>
      </c>
      <c r="N251" s="69">
        <f t="shared" si="54"/>
        <v>0</v>
      </c>
      <c r="O251" s="69">
        <f t="shared" si="54"/>
        <v>119840</v>
      </c>
      <c r="P251" s="184"/>
    </row>
    <row r="252" spans="2:16" s="73" customFormat="1" ht="12.75">
      <c r="B252" s="34"/>
      <c r="C252" s="37">
        <v>85153</v>
      </c>
      <c r="D252" s="120"/>
      <c r="E252" s="141" t="s">
        <v>238</v>
      </c>
      <c r="F252" s="39">
        <f>SUM(F253:F256)</f>
        <v>23170</v>
      </c>
      <c r="G252" s="316">
        <f>SUM(G253:G256)</f>
        <v>-13000</v>
      </c>
      <c r="H252" s="40">
        <f aca="true" t="shared" si="55" ref="H252:N252">SUM(H253:H256)</f>
        <v>0</v>
      </c>
      <c r="I252" s="40">
        <f t="shared" si="55"/>
        <v>0</v>
      </c>
      <c r="J252" s="40">
        <f t="shared" si="55"/>
        <v>0</v>
      </c>
      <c r="K252" s="40">
        <f t="shared" si="55"/>
        <v>0</v>
      </c>
      <c r="L252" s="40">
        <f t="shared" si="55"/>
        <v>0</v>
      </c>
      <c r="M252" s="40">
        <f t="shared" si="55"/>
        <v>0</v>
      </c>
      <c r="N252" s="40">
        <f t="shared" si="55"/>
        <v>0</v>
      </c>
      <c r="O252" s="179">
        <f>SUM(O253:O256)</f>
        <v>10170</v>
      </c>
      <c r="P252" s="180"/>
    </row>
    <row r="253" spans="2:16" s="73" customFormat="1" ht="12.75">
      <c r="B253" s="34"/>
      <c r="C253" s="120"/>
      <c r="D253" s="28">
        <v>4210</v>
      </c>
      <c r="E253" s="29" t="s">
        <v>45</v>
      </c>
      <c r="F253" s="38">
        <v>3700</v>
      </c>
      <c r="G253" s="185">
        <v>-2000</v>
      </c>
      <c r="H253" s="41"/>
      <c r="I253" s="41"/>
      <c r="J253" s="41"/>
      <c r="K253" s="41"/>
      <c r="L253" s="41"/>
      <c r="M253" s="41"/>
      <c r="N253" s="41"/>
      <c r="O253" s="137">
        <f>F253+G253+H253+I253+J253+K253+L253+M253+N253</f>
        <v>1700</v>
      </c>
      <c r="P253" s="181"/>
    </row>
    <row r="254" spans="2:16" s="73" customFormat="1" ht="12.75">
      <c r="B254" s="34"/>
      <c r="C254" s="120"/>
      <c r="D254" s="28">
        <v>4300</v>
      </c>
      <c r="E254" s="29" t="s">
        <v>47</v>
      </c>
      <c r="F254" s="38">
        <v>19170</v>
      </c>
      <c r="G254" s="185">
        <v>-11000</v>
      </c>
      <c r="H254" s="41"/>
      <c r="I254" s="41"/>
      <c r="J254" s="41"/>
      <c r="K254" s="41"/>
      <c r="L254" s="41"/>
      <c r="M254" s="41"/>
      <c r="N254" s="41"/>
      <c r="O254" s="137">
        <f>F254+G254+H254+I254+J254+K254+L254+M254+N254</f>
        <v>8170</v>
      </c>
      <c r="P254" s="183"/>
    </row>
    <row r="255" spans="2:16" s="73" customFormat="1" ht="12.75">
      <c r="B255" s="34"/>
      <c r="C255" s="120"/>
      <c r="D255" s="28">
        <v>4410</v>
      </c>
      <c r="E255" s="29" t="s">
        <v>66</v>
      </c>
      <c r="F255" s="38">
        <v>200</v>
      </c>
      <c r="G255" s="41"/>
      <c r="H255" s="41"/>
      <c r="I255" s="41"/>
      <c r="J255" s="41"/>
      <c r="K255" s="41"/>
      <c r="L255" s="41"/>
      <c r="M255" s="41"/>
      <c r="N255" s="41"/>
      <c r="O255" s="137">
        <f>F255+G255+H255+I255+J255+K255+L255+M255+N255</f>
        <v>200</v>
      </c>
      <c r="P255" s="181"/>
    </row>
    <row r="256" spans="2:16" s="73" customFormat="1" ht="25.5">
      <c r="B256" s="34"/>
      <c r="C256" s="120"/>
      <c r="D256" s="28">
        <v>4740</v>
      </c>
      <c r="E256" s="29" t="s">
        <v>75</v>
      </c>
      <c r="F256" s="38">
        <v>100</v>
      </c>
      <c r="G256" s="41"/>
      <c r="H256" s="41"/>
      <c r="I256" s="41"/>
      <c r="J256" s="41"/>
      <c r="K256" s="41"/>
      <c r="L256" s="41"/>
      <c r="M256" s="41"/>
      <c r="N256" s="41"/>
      <c r="O256" s="137">
        <f>F256+G256+H256+I256+J256+K256+L256+M256+N256</f>
        <v>100</v>
      </c>
      <c r="P256" s="181"/>
    </row>
    <row r="257" spans="2:16" s="50" customFormat="1" ht="12.75">
      <c r="B257" s="25"/>
      <c r="C257" s="15">
        <v>85154</v>
      </c>
      <c r="D257" s="15"/>
      <c r="E257" s="18" t="s">
        <v>99</v>
      </c>
      <c r="F257" s="60">
        <f>SUM(F258:F268)</f>
        <v>85170</v>
      </c>
      <c r="G257" s="61">
        <f>SUM(G258:G268)</f>
        <v>24500</v>
      </c>
      <c r="H257" s="61">
        <f aca="true" t="shared" si="56" ref="H257:N257">SUM(H258:H267)</f>
        <v>0</v>
      </c>
      <c r="I257" s="61">
        <f t="shared" si="56"/>
        <v>0</v>
      </c>
      <c r="J257" s="61">
        <f t="shared" si="56"/>
        <v>0</v>
      </c>
      <c r="K257" s="61">
        <f t="shared" si="56"/>
        <v>0</v>
      </c>
      <c r="L257" s="61">
        <f t="shared" si="56"/>
        <v>0</v>
      </c>
      <c r="M257" s="61">
        <f t="shared" si="56"/>
        <v>0</v>
      </c>
      <c r="N257" s="61">
        <f t="shared" si="56"/>
        <v>0</v>
      </c>
      <c r="O257" s="179">
        <f>SUM(O258:O268)</f>
        <v>109670</v>
      </c>
      <c r="P257" s="230"/>
    </row>
    <row r="258" spans="2:16" s="50" customFormat="1" ht="38.25">
      <c r="B258" s="25"/>
      <c r="C258" s="15"/>
      <c r="D258" s="28">
        <v>2820</v>
      </c>
      <c r="E258" s="29" t="s">
        <v>206</v>
      </c>
      <c r="F258" s="43">
        <v>6000</v>
      </c>
      <c r="G258" s="116">
        <v>-2000</v>
      </c>
      <c r="H258" s="88"/>
      <c r="I258" s="88"/>
      <c r="J258" s="88"/>
      <c r="K258" s="88"/>
      <c r="L258" s="88"/>
      <c r="M258" s="88"/>
      <c r="N258" s="88"/>
      <c r="O258" s="137">
        <f aca="true" t="shared" si="57" ref="O258:O267">F258+G258+H258+I258+J258+K258+L258+M258+N258</f>
        <v>4000</v>
      </c>
      <c r="P258" s="231"/>
    </row>
    <row r="259" spans="2:16" s="50" customFormat="1" ht="12.75" customHeight="1">
      <c r="B259" s="25"/>
      <c r="C259" s="15"/>
      <c r="D259" s="28">
        <v>4170</v>
      </c>
      <c r="E259" s="29" t="s">
        <v>69</v>
      </c>
      <c r="F259" s="43">
        <f>15000+3000</f>
        <v>18000</v>
      </c>
      <c r="G259" s="88"/>
      <c r="H259" s="88"/>
      <c r="I259" s="88"/>
      <c r="J259" s="88"/>
      <c r="K259" s="88"/>
      <c r="L259" s="88"/>
      <c r="M259" s="88"/>
      <c r="N259" s="88"/>
      <c r="O259" s="137">
        <f t="shared" si="57"/>
        <v>18000</v>
      </c>
      <c r="P259" s="231"/>
    </row>
    <row r="260" spans="2:16" s="50" customFormat="1" ht="12.75">
      <c r="B260" s="25"/>
      <c r="C260" s="28"/>
      <c r="D260" s="28">
        <v>4210</v>
      </c>
      <c r="E260" s="29" t="s">
        <v>45</v>
      </c>
      <c r="F260" s="43">
        <v>24300</v>
      </c>
      <c r="G260" s="116">
        <v>-1500</v>
      </c>
      <c r="H260" s="88"/>
      <c r="I260" s="88"/>
      <c r="J260" s="88"/>
      <c r="K260" s="88"/>
      <c r="L260" s="88"/>
      <c r="M260" s="88"/>
      <c r="N260" s="88"/>
      <c r="O260" s="137">
        <f t="shared" si="57"/>
        <v>22800</v>
      </c>
      <c r="P260" s="231"/>
    </row>
    <row r="261" spans="2:16" s="50" customFormat="1" ht="12.75">
      <c r="B261" s="25"/>
      <c r="C261" s="28"/>
      <c r="D261" s="28">
        <v>4260</v>
      </c>
      <c r="E261" s="29" t="s">
        <v>65</v>
      </c>
      <c r="F261" s="43">
        <v>6000</v>
      </c>
      <c r="G261" s="116">
        <v>-2500</v>
      </c>
      <c r="H261" s="88"/>
      <c r="I261" s="88"/>
      <c r="J261" s="88"/>
      <c r="K261" s="88"/>
      <c r="L261" s="88"/>
      <c r="M261" s="88"/>
      <c r="N261" s="88"/>
      <c r="O261" s="137">
        <f t="shared" si="57"/>
        <v>3500</v>
      </c>
      <c r="P261" s="231"/>
    </row>
    <row r="262" spans="2:16" s="50" customFormat="1" ht="12.75">
      <c r="B262" s="25"/>
      <c r="C262" s="28"/>
      <c r="D262" s="28">
        <v>4270</v>
      </c>
      <c r="E262" s="29" t="s">
        <v>46</v>
      </c>
      <c r="F262" s="43">
        <v>4000</v>
      </c>
      <c r="G262" s="116">
        <v>-2000</v>
      </c>
      <c r="H262" s="88"/>
      <c r="I262" s="88"/>
      <c r="J262" s="88"/>
      <c r="K262" s="88"/>
      <c r="L262" s="88"/>
      <c r="M262" s="88"/>
      <c r="N262" s="88"/>
      <c r="O262" s="137">
        <f t="shared" si="57"/>
        <v>2000</v>
      </c>
      <c r="P262" s="231"/>
    </row>
    <row r="263" spans="2:16" s="50" customFormat="1" ht="12.75">
      <c r="B263" s="25"/>
      <c r="C263" s="28"/>
      <c r="D263" s="28">
        <v>4300</v>
      </c>
      <c r="E263" s="29" t="s">
        <v>47</v>
      </c>
      <c r="F263" s="43">
        <v>19470</v>
      </c>
      <c r="G263" s="88">
        <v>15000</v>
      </c>
      <c r="H263" s="88"/>
      <c r="I263" s="88"/>
      <c r="J263" s="88"/>
      <c r="K263" s="88"/>
      <c r="L263" s="88"/>
      <c r="M263" s="88"/>
      <c r="N263" s="88"/>
      <c r="O263" s="137">
        <f t="shared" si="57"/>
        <v>34470</v>
      </c>
      <c r="P263" s="183"/>
    </row>
    <row r="264" spans="2:16" s="50" customFormat="1" ht="25.5">
      <c r="B264" s="25"/>
      <c r="C264" s="28"/>
      <c r="D264" s="28">
        <v>4370</v>
      </c>
      <c r="E264" s="29" t="s">
        <v>73</v>
      </c>
      <c r="F264" s="43">
        <v>700</v>
      </c>
      <c r="G264" s="116">
        <v>-100</v>
      </c>
      <c r="H264" s="88"/>
      <c r="I264" s="88"/>
      <c r="J264" s="88"/>
      <c r="K264" s="88"/>
      <c r="L264" s="88"/>
      <c r="M264" s="88"/>
      <c r="N264" s="88"/>
      <c r="O264" s="137">
        <f t="shared" si="57"/>
        <v>600</v>
      </c>
      <c r="P264" s="231"/>
    </row>
    <row r="265" spans="2:16" s="50" customFormat="1" ht="12.75">
      <c r="B265" s="25"/>
      <c r="C265" s="28"/>
      <c r="D265" s="28">
        <v>4410</v>
      </c>
      <c r="E265" s="29" t="s">
        <v>66</v>
      </c>
      <c r="F265" s="43">
        <v>300</v>
      </c>
      <c r="G265" s="88"/>
      <c r="H265" s="88"/>
      <c r="I265" s="88"/>
      <c r="J265" s="88"/>
      <c r="K265" s="88"/>
      <c r="L265" s="88"/>
      <c r="M265" s="88"/>
      <c r="N265" s="88"/>
      <c r="O265" s="137">
        <f t="shared" si="57"/>
        <v>300</v>
      </c>
      <c r="P265" s="231"/>
    </row>
    <row r="266" spans="2:16" s="50" customFormat="1" ht="12.75">
      <c r="B266" s="25"/>
      <c r="C266" s="28"/>
      <c r="D266" s="28">
        <v>4430</v>
      </c>
      <c r="E266" s="29" t="s">
        <v>52</v>
      </c>
      <c r="F266" s="43">
        <v>500</v>
      </c>
      <c r="G266" s="88"/>
      <c r="H266" s="88"/>
      <c r="I266" s="88"/>
      <c r="J266" s="88"/>
      <c r="K266" s="88"/>
      <c r="L266" s="88"/>
      <c r="M266" s="88"/>
      <c r="N266" s="88"/>
      <c r="O266" s="137">
        <f t="shared" si="57"/>
        <v>500</v>
      </c>
      <c r="P266" s="231"/>
    </row>
    <row r="267" spans="2:16" s="50" customFormat="1" ht="25.5">
      <c r="B267" s="25"/>
      <c r="C267" s="28"/>
      <c r="D267" s="28">
        <v>4740</v>
      </c>
      <c r="E267" s="29" t="s">
        <v>75</v>
      </c>
      <c r="F267" s="43">
        <v>200</v>
      </c>
      <c r="G267" s="88"/>
      <c r="H267" s="88"/>
      <c r="I267" s="88"/>
      <c r="J267" s="88"/>
      <c r="K267" s="88"/>
      <c r="L267" s="88"/>
      <c r="M267" s="88"/>
      <c r="N267" s="88"/>
      <c r="O267" s="137">
        <f t="shared" si="57"/>
        <v>200</v>
      </c>
      <c r="P267" s="231"/>
    </row>
    <row r="268" spans="2:16" s="50" customFormat="1" ht="25.5">
      <c r="B268" s="25"/>
      <c r="C268" s="15"/>
      <c r="D268" s="28">
        <v>6060</v>
      </c>
      <c r="E268" s="29" t="s">
        <v>61</v>
      </c>
      <c r="F268" s="43">
        <v>5700</v>
      </c>
      <c r="G268" s="88">
        <v>17600</v>
      </c>
      <c r="H268" s="61"/>
      <c r="I268" s="61"/>
      <c r="J268" s="61"/>
      <c r="K268" s="61"/>
      <c r="L268" s="61"/>
      <c r="M268" s="61"/>
      <c r="N268" s="61"/>
      <c r="O268" s="137">
        <f>F268+G268+H268+I268+J268+K268+L268+M268+N268</f>
        <v>23300</v>
      </c>
      <c r="P268" s="183" t="s">
        <v>357</v>
      </c>
    </row>
    <row r="269" spans="2:16" s="50" customFormat="1" ht="12.75">
      <c r="B269" s="31">
        <v>852</v>
      </c>
      <c r="C269" s="42"/>
      <c r="D269" s="42"/>
      <c r="E269" s="33" t="s">
        <v>177</v>
      </c>
      <c r="F269" s="69">
        <f>F278+F280+F284+F286+F308+F310+F270</f>
        <v>2834290</v>
      </c>
      <c r="G269" s="329">
        <f>G278+G280+G284+G286+G308+G310+G270</f>
        <v>-7540</v>
      </c>
      <c r="H269" s="70">
        <f aca="true" t="shared" si="58" ref="H269:N269">H278+H280+H284+H286+H308+H310+H270</f>
        <v>0</v>
      </c>
      <c r="I269" s="70">
        <f t="shared" si="58"/>
        <v>0</v>
      </c>
      <c r="J269" s="70">
        <f t="shared" si="58"/>
        <v>0</v>
      </c>
      <c r="K269" s="70">
        <f t="shared" si="58"/>
        <v>0</v>
      </c>
      <c r="L269" s="70">
        <f t="shared" si="58"/>
        <v>0</v>
      </c>
      <c r="M269" s="70">
        <f t="shared" si="58"/>
        <v>0</v>
      </c>
      <c r="N269" s="70">
        <f t="shared" si="58"/>
        <v>0</v>
      </c>
      <c r="O269" s="69">
        <f>O278+O280+O284+O286+O308+O310+O270</f>
        <v>2827750</v>
      </c>
      <c r="P269" s="184"/>
    </row>
    <row r="270" spans="2:16" s="73" customFormat="1" ht="38.25">
      <c r="B270" s="34"/>
      <c r="C270" s="37">
        <v>85212</v>
      </c>
      <c r="D270" s="120"/>
      <c r="E270" s="18" t="s">
        <v>178</v>
      </c>
      <c r="F270" s="39">
        <f>SUM(F271:F276)</f>
        <v>1770100</v>
      </c>
      <c r="G270" s="40">
        <f>SUM(G271:G277)</f>
        <v>0</v>
      </c>
      <c r="H270" s="40">
        <f aca="true" t="shared" si="59" ref="H270:N270">SUM(H271:H276)</f>
        <v>0</v>
      </c>
      <c r="I270" s="40">
        <f t="shared" si="59"/>
        <v>0</v>
      </c>
      <c r="J270" s="40">
        <f t="shared" si="59"/>
        <v>0</v>
      </c>
      <c r="K270" s="40">
        <f t="shared" si="59"/>
        <v>0</v>
      </c>
      <c r="L270" s="40">
        <f t="shared" si="59"/>
        <v>0</v>
      </c>
      <c r="M270" s="40">
        <f t="shared" si="59"/>
        <v>0</v>
      </c>
      <c r="N270" s="40">
        <f t="shared" si="59"/>
        <v>0</v>
      </c>
      <c r="O270" s="179">
        <f>SUM(O271:O277)</f>
        <v>1771100</v>
      </c>
      <c r="P270" s="180"/>
    </row>
    <row r="271" spans="2:16" s="73" customFormat="1" ht="12.75">
      <c r="B271" s="34"/>
      <c r="C271" s="120"/>
      <c r="D271" s="28">
        <v>3110</v>
      </c>
      <c r="E271" s="29" t="s">
        <v>182</v>
      </c>
      <c r="F271" s="38">
        <v>1717967</v>
      </c>
      <c r="G271" s="185"/>
      <c r="H271" s="41"/>
      <c r="I271" s="41"/>
      <c r="J271" s="41"/>
      <c r="K271" s="41"/>
      <c r="L271" s="41"/>
      <c r="M271" s="41"/>
      <c r="N271" s="41"/>
      <c r="O271" s="137">
        <f aca="true" t="shared" si="60" ref="O271:O277">F271+G271+H271+I271+J271+K271+L271+M271+N271</f>
        <v>1717967</v>
      </c>
      <c r="P271" s="242"/>
    </row>
    <row r="272" spans="2:16" s="73" customFormat="1" ht="12.75">
      <c r="B272" s="34"/>
      <c r="C272" s="120"/>
      <c r="D272" s="28">
        <v>4010</v>
      </c>
      <c r="E272" s="29" t="s">
        <v>63</v>
      </c>
      <c r="F272" s="38">
        <v>34622</v>
      </c>
      <c r="G272" s="185"/>
      <c r="H272" s="41"/>
      <c r="I272" s="41"/>
      <c r="J272" s="41"/>
      <c r="K272" s="41"/>
      <c r="L272" s="41"/>
      <c r="M272" s="41"/>
      <c r="N272" s="41"/>
      <c r="O272" s="137">
        <f t="shared" si="60"/>
        <v>34622</v>
      </c>
      <c r="P272" s="242"/>
    </row>
    <row r="273" spans="2:16" s="73" customFormat="1" ht="12.75">
      <c r="B273" s="34"/>
      <c r="C273" s="120"/>
      <c r="D273" s="28">
        <v>4110</v>
      </c>
      <c r="E273" s="29" t="s">
        <v>64</v>
      </c>
      <c r="F273" s="38">
        <v>5228</v>
      </c>
      <c r="G273" s="185"/>
      <c r="H273" s="41"/>
      <c r="I273" s="41"/>
      <c r="J273" s="41"/>
      <c r="K273" s="41"/>
      <c r="L273" s="41"/>
      <c r="M273" s="41"/>
      <c r="N273" s="41"/>
      <c r="O273" s="137">
        <f t="shared" si="60"/>
        <v>5228</v>
      </c>
      <c r="P273" s="242"/>
    </row>
    <row r="274" spans="2:16" s="73" customFormat="1" ht="12.75">
      <c r="B274" s="34"/>
      <c r="C274" s="120"/>
      <c r="D274" s="28">
        <v>4210</v>
      </c>
      <c r="E274" s="29" t="s">
        <v>45</v>
      </c>
      <c r="F274" s="38">
        <v>1092</v>
      </c>
      <c r="G274" s="185"/>
      <c r="H274" s="41"/>
      <c r="I274" s="41"/>
      <c r="J274" s="41"/>
      <c r="K274" s="41"/>
      <c r="L274" s="41"/>
      <c r="M274" s="41"/>
      <c r="N274" s="41"/>
      <c r="O274" s="137">
        <f t="shared" si="60"/>
        <v>1092</v>
      </c>
      <c r="P274" s="242"/>
    </row>
    <row r="275" spans="2:16" s="73" customFormat="1" ht="12.75">
      <c r="B275" s="34"/>
      <c r="C275" s="120"/>
      <c r="D275" s="28">
        <v>4300</v>
      </c>
      <c r="E275" s="29" t="s">
        <v>47</v>
      </c>
      <c r="F275" s="38">
        <v>11000</v>
      </c>
      <c r="G275" s="41"/>
      <c r="H275" s="41"/>
      <c r="I275" s="41"/>
      <c r="J275" s="41"/>
      <c r="K275" s="41"/>
      <c r="L275" s="41"/>
      <c r="M275" s="41"/>
      <c r="N275" s="41"/>
      <c r="O275" s="137">
        <f t="shared" si="60"/>
        <v>11000</v>
      </c>
      <c r="P275" s="181"/>
    </row>
    <row r="276" spans="2:16" s="73" customFormat="1" ht="12.75">
      <c r="B276" s="34"/>
      <c r="C276" s="120"/>
      <c r="D276" s="28">
        <v>4410</v>
      </c>
      <c r="E276" s="29" t="s">
        <v>66</v>
      </c>
      <c r="F276" s="38">
        <v>191</v>
      </c>
      <c r="G276" s="41"/>
      <c r="H276" s="41"/>
      <c r="I276" s="41"/>
      <c r="J276" s="41"/>
      <c r="K276" s="41"/>
      <c r="L276" s="41"/>
      <c r="M276" s="41"/>
      <c r="N276" s="41"/>
      <c r="O276" s="137">
        <f t="shared" si="60"/>
        <v>191</v>
      </c>
      <c r="P276" s="181"/>
    </row>
    <row r="277" spans="2:16" s="73" customFormat="1" ht="25.5">
      <c r="B277" s="34"/>
      <c r="C277" s="120"/>
      <c r="D277" s="28">
        <v>4700</v>
      </c>
      <c r="E277" s="29" t="s">
        <v>226</v>
      </c>
      <c r="F277" s="38">
        <v>1000</v>
      </c>
      <c r="G277" s="41"/>
      <c r="H277" s="41"/>
      <c r="I277" s="41"/>
      <c r="J277" s="41"/>
      <c r="K277" s="41"/>
      <c r="L277" s="41"/>
      <c r="M277" s="41"/>
      <c r="N277" s="41"/>
      <c r="O277" s="137">
        <f t="shared" si="60"/>
        <v>1000</v>
      </c>
      <c r="P277" s="181"/>
    </row>
    <row r="278" spans="2:16" s="73" customFormat="1" ht="38.25">
      <c r="B278" s="34"/>
      <c r="C278" s="15">
        <v>85213</v>
      </c>
      <c r="D278" s="15"/>
      <c r="E278" s="18" t="s">
        <v>179</v>
      </c>
      <c r="F278" s="60">
        <f aca="true" t="shared" si="61" ref="F278:N278">F279</f>
        <v>11200</v>
      </c>
      <c r="G278" s="61">
        <f t="shared" si="61"/>
        <v>0</v>
      </c>
      <c r="H278" s="61">
        <f t="shared" si="61"/>
        <v>0</v>
      </c>
      <c r="I278" s="61">
        <f t="shared" si="61"/>
        <v>0</v>
      </c>
      <c r="J278" s="61">
        <f t="shared" si="61"/>
        <v>0</v>
      </c>
      <c r="K278" s="61">
        <f t="shared" si="61"/>
        <v>0</v>
      </c>
      <c r="L278" s="61">
        <f t="shared" si="61"/>
        <v>0</v>
      </c>
      <c r="M278" s="61">
        <f t="shared" si="61"/>
        <v>0</v>
      </c>
      <c r="N278" s="61">
        <f t="shared" si="61"/>
        <v>0</v>
      </c>
      <c r="O278" s="179">
        <f>O279</f>
        <v>11200</v>
      </c>
      <c r="P278" s="230"/>
    </row>
    <row r="279" spans="2:16" s="73" customFormat="1" ht="12.75">
      <c r="B279" s="34"/>
      <c r="C279" s="120"/>
      <c r="D279" s="28">
        <v>4130</v>
      </c>
      <c r="E279" s="29" t="s">
        <v>183</v>
      </c>
      <c r="F279" s="38">
        <v>11200</v>
      </c>
      <c r="G279" s="41"/>
      <c r="H279" s="41"/>
      <c r="I279" s="41"/>
      <c r="J279" s="41"/>
      <c r="K279" s="41"/>
      <c r="L279" s="41"/>
      <c r="M279" s="41"/>
      <c r="N279" s="41"/>
      <c r="O279" s="137">
        <f>F279+G279+H279+I279+J279+K279+L279+M279+N279</f>
        <v>11200</v>
      </c>
      <c r="P279" s="181"/>
    </row>
    <row r="280" spans="2:16" s="50" customFormat="1" ht="25.5">
      <c r="B280" s="25"/>
      <c r="C280" s="15">
        <v>85214</v>
      </c>
      <c r="D280" s="15"/>
      <c r="E280" s="18" t="s">
        <v>180</v>
      </c>
      <c r="F280" s="60">
        <f>SUM(F281:F283)</f>
        <v>269300</v>
      </c>
      <c r="G280" s="138">
        <f>SUM(G281:G283)</f>
        <v>-13700</v>
      </c>
      <c r="H280" s="61">
        <f aca="true" t="shared" si="62" ref="H280:N280">SUM(H281:H283)</f>
        <v>0</v>
      </c>
      <c r="I280" s="61">
        <f t="shared" si="62"/>
        <v>0</v>
      </c>
      <c r="J280" s="61">
        <f t="shared" si="62"/>
        <v>0</v>
      </c>
      <c r="K280" s="61">
        <f t="shared" si="62"/>
        <v>0</v>
      </c>
      <c r="L280" s="61">
        <f t="shared" si="62"/>
        <v>0</v>
      </c>
      <c r="M280" s="61">
        <f t="shared" si="62"/>
        <v>0</v>
      </c>
      <c r="N280" s="61">
        <f t="shared" si="62"/>
        <v>0</v>
      </c>
      <c r="O280" s="179">
        <f>SUM(O281:O283)</f>
        <v>255600</v>
      </c>
      <c r="P280" s="230"/>
    </row>
    <row r="281" spans="2:16" s="50" customFormat="1" ht="12.75">
      <c r="B281" s="25"/>
      <c r="C281" s="28"/>
      <c r="D281" s="28">
        <v>3110</v>
      </c>
      <c r="E281" s="29" t="s">
        <v>182</v>
      </c>
      <c r="F281" s="43">
        <v>165800</v>
      </c>
      <c r="G281" s="116">
        <v>-13700</v>
      </c>
      <c r="H281" s="88"/>
      <c r="I281" s="88"/>
      <c r="J281" s="88"/>
      <c r="K281" s="88"/>
      <c r="L281" s="88"/>
      <c r="M281" s="88"/>
      <c r="N281" s="88"/>
      <c r="O281" s="137">
        <f>F281+G281+H281+I281+J281+K281+L281+M281+N281</f>
        <v>152100</v>
      </c>
      <c r="P281" s="221" t="s">
        <v>358</v>
      </c>
    </row>
    <row r="282" spans="2:16" s="50" customFormat="1" ht="12.75">
      <c r="B282" s="25"/>
      <c r="C282" s="28"/>
      <c r="D282" s="28">
        <v>4110</v>
      </c>
      <c r="E282" s="29" t="s">
        <v>184</v>
      </c>
      <c r="F282" s="43">
        <v>3500</v>
      </c>
      <c r="G282" s="88"/>
      <c r="H282" s="88"/>
      <c r="I282" s="88"/>
      <c r="J282" s="88"/>
      <c r="K282" s="88"/>
      <c r="L282" s="88"/>
      <c r="M282" s="88"/>
      <c r="N282" s="88"/>
      <c r="O282" s="137">
        <f>F282+G282+H282+I282+J282+K282+L282+M282+N282</f>
        <v>3500</v>
      </c>
      <c r="P282" s="231"/>
    </row>
    <row r="283" spans="2:16" s="50" customFormat="1" ht="38.25">
      <c r="B283" s="25"/>
      <c r="C283" s="28"/>
      <c r="D283" s="28">
        <v>4330</v>
      </c>
      <c r="E283" s="29" t="s">
        <v>185</v>
      </c>
      <c r="F283" s="43">
        <v>100000</v>
      </c>
      <c r="G283" s="88"/>
      <c r="H283" s="88"/>
      <c r="I283" s="88"/>
      <c r="J283" s="88"/>
      <c r="K283" s="88"/>
      <c r="L283" s="88"/>
      <c r="M283" s="88"/>
      <c r="N283" s="88"/>
      <c r="O283" s="137">
        <f>F283+G283+H283+I283+J283+K283+L283+M283+N283</f>
        <v>100000</v>
      </c>
      <c r="P283" s="231"/>
    </row>
    <row r="284" spans="2:16" s="50" customFormat="1" ht="12.75">
      <c r="B284" s="25"/>
      <c r="C284" s="15">
        <v>85215</v>
      </c>
      <c r="D284" s="15"/>
      <c r="E284" s="18" t="s">
        <v>186</v>
      </c>
      <c r="F284" s="60">
        <f aca="true" t="shared" si="63" ref="F284:N284">SUM(F285)</f>
        <v>190000</v>
      </c>
      <c r="G284" s="61">
        <f t="shared" si="63"/>
        <v>0</v>
      </c>
      <c r="H284" s="61">
        <f t="shared" si="63"/>
        <v>0</v>
      </c>
      <c r="I284" s="61">
        <f t="shared" si="63"/>
        <v>0</v>
      </c>
      <c r="J284" s="61">
        <f t="shared" si="63"/>
        <v>0</v>
      </c>
      <c r="K284" s="61">
        <f t="shared" si="63"/>
        <v>0</v>
      </c>
      <c r="L284" s="61">
        <f t="shared" si="63"/>
        <v>0</v>
      </c>
      <c r="M284" s="61">
        <f t="shared" si="63"/>
        <v>0</v>
      </c>
      <c r="N284" s="61">
        <f t="shared" si="63"/>
        <v>0</v>
      </c>
      <c r="O284" s="179">
        <f>SUM(O285)</f>
        <v>190000</v>
      </c>
      <c r="P284" s="230"/>
    </row>
    <row r="285" spans="2:16" s="50" customFormat="1" ht="12.75">
      <c r="B285" s="25"/>
      <c r="C285" s="28"/>
      <c r="D285" s="28">
        <v>3110</v>
      </c>
      <c r="E285" s="29" t="s">
        <v>182</v>
      </c>
      <c r="F285" s="43">
        <v>190000</v>
      </c>
      <c r="G285" s="88"/>
      <c r="H285" s="88"/>
      <c r="I285" s="88"/>
      <c r="J285" s="88"/>
      <c r="K285" s="88"/>
      <c r="L285" s="88"/>
      <c r="M285" s="88"/>
      <c r="N285" s="88"/>
      <c r="O285" s="137">
        <f>F285+G285+H285+I285+J285+K285+L285+M285+N285</f>
        <v>190000</v>
      </c>
      <c r="P285" s="231"/>
    </row>
    <row r="286" spans="2:16" s="50" customFormat="1" ht="15.75" customHeight="1">
      <c r="B286" s="25"/>
      <c r="C286" s="15">
        <v>85219</v>
      </c>
      <c r="D286" s="15"/>
      <c r="E286" s="18" t="s">
        <v>181</v>
      </c>
      <c r="F286" s="60">
        <f>SUM(F287:F307)</f>
        <v>510630</v>
      </c>
      <c r="G286" s="61">
        <f>SUM(G287:G307)</f>
        <v>0</v>
      </c>
      <c r="H286" s="61">
        <f aca="true" t="shared" si="64" ref="H286:N286">SUM(H287:H307)</f>
        <v>0</v>
      </c>
      <c r="I286" s="61">
        <f t="shared" si="64"/>
        <v>0</v>
      </c>
      <c r="J286" s="61">
        <f t="shared" si="64"/>
        <v>0</v>
      </c>
      <c r="K286" s="61">
        <f t="shared" si="64"/>
        <v>0</v>
      </c>
      <c r="L286" s="61">
        <f t="shared" si="64"/>
        <v>0</v>
      </c>
      <c r="M286" s="61">
        <f t="shared" si="64"/>
        <v>0</v>
      </c>
      <c r="N286" s="61">
        <f t="shared" si="64"/>
        <v>0</v>
      </c>
      <c r="O286" s="179">
        <f>SUM(O287:O307)</f>
        <v>510630</v>
      </c>
      <c r="P286" s="230"/>
    </row>
    <row r="287" spans="2:16" s="50" customFormat="1" ht="25.5">
      <c r="B287" s="25"/>
      <c r="C287" s="28"/>
      <c r="D287" s="28">
        <v>3020</v>
      </c>
      <c r="E287" s="29" t="s">
        <v>67</v>
      </c>
      <c r="F287" s="43">
        <v>6000</v>
      </c>
      <c r="G287" s="88"/>
      <c r="H287" s="88"/>
      <c r="I287" s="88"/>
      <c r="J287" s="88"/>
      <c r="K287" s="88"/>
      <c r="L287" s="88"/>
      <c r="M287" s="88"/>
      <c r="N287" s="88"/>
      <c r="O287" s="137">
        <f aca="true" t="shared" si="65" ref="O287:O307">F287+G287+H287+I287+J287+K287+L287+M287+N287</f>
        <v>6000</v>
      </c>
      <c r="P287" s="231"/>
    </row>
    <row r="288" spans="2:16" s="50" customFormat="1" ht="12.75">
      <c r="B288" s="25"/>
      <c r="C288" s="28"/>
      <c r="D288" s="28">
        <v>4010</v>
      </c>
      <c r="E288" s="29" t="s">
        <v>63</v>
      </c>
      <c r="F288" s="43">
        <v>327130</v>
      </c>
      <c r="G288" s="88"/>
      <c r="H288" s="88"/>
      <c r="I288" s="88"/>
      <c r="J288" s="88"/>
      <c r="K288" s="88"/>
      <c r="L288" s="88"/>
      <c r="M288" s="88"/>
      <c r="N288" s="88"/>
      <c r="O288" s="137">
        <f t="shared" si="65"/>
        <v>327130</v>
      </c>
      <c r="P288" s="218"/>
    </row>
    <row r="289" spans="2:16" s="50" customFormat="1" ht="12.75">
      <c r="B289" s="25"/>
      <c r="C289" s="28"/>
      <c r="D289" s="28">
        <v>4040</v>
      </c>
      <c r="E289" s="29" t="s">
        <v>68</v>
      </c>
      <c r="F289" s="43">
        <v>19900</v>
      </c>
      <c r="G289" s="88"/>
      <c r="H289" s="88"/>
      <c r="I289" s="88"/>
      <c r="J289" s="88"/>
      <c r="K289" s="88"/>
      <c r="L289" s="88"/>
      <c r="M289" s="88"/>
      <c r="N289" s="88"/>
      <c r="O289" s="137">
        <f t="shared" si="65"/>
        <v>19900</v>
      </c>
      <c r="P289" s="231"/>
    </row>
    <row r="290" spans="2:16" s="50" customFormat="1" ht="12.75">
      <c r="B290" s="25"/>
      <c r="C290" s="28"/>
      <c r="D290" s="28">
        <v>4110</v>
      </c>
      <c r="E290" s="29" t="s">
        <v>64</v>
      </c>
      <c r="F290" s="43">
        <v>50900</v>
      </c>
      <c r="G290" s="88"/>
      <c r="H290" s="88"/>
      <c r="I290" s="88"/>
      <c r="J290" s="88"/>
      <c r="K290" s="88"/>
      <c r="L290" s="88"/>
      <c r="M290" s="88"/>
      <c r="N290" s="88"/>
      <c r="O290" s="137">
        <f t="shared" si="65"/>
        <v>50900</v>
      </c>
      <c r="P290" s="231"/>
    </row>
    <row r="291" spans="2:16" s="50" customFormat="1" ht="12.75">
      <c r="B291" s="25"/>
      <c r="C291" s="28"/>
      <c r="D291" s="28">
        <v>4120</v>
      </c>
      <c r="E291" s="29" t="s">
        <v>187</v>
      </c>
      <c r="F291" s="43">
        <v>7700</v>
      </c>
      <c r="G291" s="88"/>
      <c r="H291" s="88"/>
      <c r="I291" s="88"/>
      <c r="J291" s="88"/>
      <c r="K291" s="88"/>
      <c r="L291" s="88"/>
      <c r="M291" s="88"/>
      <c r="N291" s="88"/>
      <c r="O291" s="137">
        <f t="shared" si="65"/>
        <v>7700</v>
      </c>
      <c r="P291" s="231"/>
    </row>
    <row r="292" spans="2:16" s="50" customFormat="1" ht="12.75">
      <c r="B292" s="25"/>
      <c r="C292" s="28"/>
      <c r="D292" s="28">
        <v>4170</v>
      </c>
      <c r="E292" s="29" t="s">
        <v>69</v>
      </c>
      <c r="F292" s="43">
        <v>6000</v>
      </c>
      <c r="G292" s="88"/>
      <c r="H292" s="88"/>
      <c r="I292" s="88"/>
      <c r="J292" s="88"/>
      <c r="K292" s="88"/>
      <c r="L292" s="88"/>
      <c r="M292" s="88"/>
      <c r="N292" s="88"/>
      <c r="O292" s="137">
        <f t="shared" si="65"/>
        <v>6000</v>
      </c>
      <c r="P292" s="231"/>
    </row>
    <row r="293" spans="2:16" s="50" customFormat="1" ht="12.75">
      <c r="B293" s="25"/>
      <c r="C293" s="28"/>
      <c r="D293" s="28">
        <v>4210</v>
      </c>
      <c r="E293" s="29" t="s">
        <v>45</v>
      </c>
      <c r="F293" s="43">
        <v>16000</v>
      </c>
      <c r="G293" s="88"/>
      <c r="H293" s="88"/>
      <c r="I293" s="88"/>
      <c r="J293" s="88"/>
      <c r="K293" s="88"/>
      <c r="L293" s="88"/>
      <c r="M293" s="88"/>
      <c r="N293" s="88"/>
      <c r="O293" s="137">
        <f t="shared" si="65"/>
        <v>16000</v>
      </c>
      <c r="P293" s="231"/>
    </row>
    <row r="294" spans="2:16" s="50" customFormat="1" ht="15.75" customHeight="1">
      <c r="B294" s="25"/>
      <c r="C294" s="28"/>
      <c r="D294" s="28">
        <v>4260</v>
      </c>
      <c r="E294" s="29" t="s">
        <v>65</v>
      </c>
      <c r="F294" s="43">
        <v>9600</v>
      </c>
      <c r="G294" s="88"/>
      <c r="H294" s="88"/>
      <c r="I294" s="88"/>
      <c r="J294" s="88"/>
      <c r="K294" s="88"/>
      <c r="L294" s="88"/>
      <c r="M294" s="88"/>
      <c r="N294" s="88"/>
      <c r="O294" s="137">
        <f t="shared" si="65"/>
        <v>9600</v>
      </c>
      <c r="P294" s="231"/>
    </row>
    <row r="295" spans="2:16" s="50" customFormat="1" ht="16.5" customHeight="1">
      <c r="B295" s="25"/>
      <c r="C295" s="28"/>
      <c r="D295" s="28">
        <v>4270</v>
      </c>
      <c r="E295" s="29" t="s">
        <v>77</v>
      </c>
      <c r="F295" s="43">
        <v>2500</v>
      </c>
      <c r="G295" s="88"/>
      <c r="H295" s="88"/>
      <c r="I295" s="88"/>
      <c r="J295" s="88"/>
      <c r="K295" s="88"/>
      <c r="L295" s="88"/>
      <c r="M295" s="88"/>
      <c r="N295" s="88"/>
      <c r="O295" s="137">
        <f t="shared" si="65"/>
        <v>2500</v>
      </c>
      <c r="P295" s="231"/>
    </row>
    <row r="296" spans="2:16" s="50" customFormat="1" ht="15.75" customHeight="1">
      <c r="B296" s="25"/>
      <c r="C296" s="28"/>
      <c r="D296" s="28">
        <v>4280</v>
      </c>
      <c r="E296" s="29" t="s">
        <v>70</v>
      </c>
      <c r="F296" s="43">
        <v>1000</v>
      </c>
      <c r="G296" s="88"/>
      <c r="H296" s="88"/>
      <c r="I296" s="88"/>
      <c r="J296" s="88"/>
      <c r="K296" s="88"/>
      <c r="L296" s="88"/>
      <c r="M296" s="88"/>
      <c r="N296" s="88"/>
      <c r="O296" s="137">
        <f t="shared" si="65"/>
        <v>1000</v>
      </c>
      <c r="P296" s="231"/>
    </row>
    <row r="297" spans="2:16" s="50" customFormat="1" ht="12.75">
      <c r="B297" s="25"/>
      <c r="C297" s="28"/>
      <c r="D297" s="28">
        <v>4300</v>
      </c>
      <c r="E297" s="29" t="s">
        <v>47</v>
      </c>
      <c r="F297" s="43">
        <v>11500</v>
      </c>
      <c r="G297" s="116"/>
      <c r="H297" s="88"/>
      <c r="I297" s="88"/>
      <c r="J297" s="88"/>
      <c r="K297" s="88"/>
      <c r="L297" s="88"/>
      <c r="M297" s="88"/>
      <c r="N297" s="88"/>
      <c r="O297" s="137">
        <f t="shared" si="65"/>
        <v>11500</v>
      </c>
      <c r="P297" s="231"/>
    </row>
    <row r="298" spans="2:16" s="50" customFormat="1" ht="12.75">
      <c r="B298" s="25"/>
      <c r="C298" s="28"/>
      <c r="D298" s="28">
        <v>4350</v>
      </c>
      <c r="E298" s="29" t="s">
        <v>71</v>
      </c>
      <c r="F298" s="43">
        <v>1000</v>
      </c>
      <c r="G298" s="88"/>
      <c r="H298" s="88"/>
      <c r="I298" s="88"/>
      <c r="J298" s="88"/>
      <c r="K298" s="88"/>
      <c r="L298" s="88"/>
      <c r="M298" s="88"/>
      <c r="N298" s="88"/>
      <c r="O298" s="137">
        <f t="shared" si="65"/>
        <v>1000</v>
      </c>
      <c r="P298" s="231"/>
    </row>
    <row r="299" spans="2:16" s="50" customFormat="1" ht="25.5">
      <c r="B299" s="25"/>
      <c r="C299" s="28"/>
      <c r="D299" s="28">
        <v>4370</v>
      </c>
      <c r="E299" s="29" t="s">
        <v>73</v>
      </c>
      <c r="F299" s="43">
        <v>7800</v>
      </c>
      <c r="G299" s="88"/>
      <c r="H299" s="88"/>
      <c r="I299" s="88"/>
      <c r="J299" s="88"/>
      <c r="K299" s="88"/>
      <c r="L299" s="88"/>
      <c r="M299" s="88"/>
      <c r="N299" s="88"/>
      <c r="O299" s="137">
        <f t="shared" si="65"/>
        <v>7800</v>
      </c>
      <c r="P299" s="231"/>
    </row>
    <row r="300" spans="2:16" s="50" customFormat="1" ht="25.5">
      <c r="B300" s="25"/>
      <c r="C300" s="28"/>
      <c r="D300" s="28">
        <v>4400</v>
      </c>
      <c r="E300" s="29" t="s">
        <v>239</v>
      </c>
      <c r="F300" s="43">
        <v>9600</v>
      </c>
      <c r="G300" s="88"/>
      <c r="H300" s="88"/>
      <c r="I300" s="88"/>
      <c r="J300" s="88"/>
      <c r="K300" s="88"/>
      <c r="L300" s="88"/>
      <c r="M300" s="88"/>
      <c r="N300" s="88"/>
      <c r="O300" s="137">
        <f t="shared" si="65"/>
        <v>9600</v>
      </c>
      <c r="P300" s="231"/>
    </row>
    <row r="301" spans="2:16" s="50" customFormat="1" ht="15.75" customHeight="1">
      <c r="B301" s="25"/>
      <c r="C301" s="28"/>
      <c r="D301" s="28">
        <v>4410</v>
      </c>
      <c r="E301" s="29" t="s">
        <v>66</v>
      </c>
      <c r="F301" s="43">
        <v>9000</v>
      </c>
      <c r="G301" s="88"/>
      <c r="H301" s="88"/>
      <c r="I301" s="88"/>
      <c r="J301" s="88"/>
      <c r="K301" s="88"/>
      <c r="L301" s="88"/>
      <c r="M301" s="88"/>
      <c r="N301" s="88"/>
      <c r="O301" s="137">
        <f t="shared" si="65"/>
        <v>9000</v>
      </c>
      <c r="P301" s="231"/>
    </row>
    <row r="302" spans="2:16" s="50" customFormat="1" ht="15.75" customHeight="1">
      <c r="B302" s="25"/>
      <c r="C302" s="28"/>
      <c r="D302" s="28">
        <v>4430</v>
      </c>
      <c r="E302" s="29" t="s">
        <v>52</v>
      </c>
      <c r="F302" s="43">
        <v>1000</v>
      </c>
      <c r="G302" s="88"/>
      <c r="H302" s="88"/>
      <c r="I302" s="88"/>
      <c r="J302" s="88"/>
      <c r="K302" s="88"/>
      <c r="L302" s="88"/>
      <c r="M302" s="88"/>
      <c r="N302" s="88"/>
      <c r="O302" s="137">
        <f t="shared" si="65"/>
        <v>1000</v>
      </c>
      <c r="P302" s="231"/>
    </row>
    <row r="303" spans="2:16" s="50" customFormat="1" ht="25.5">
      <c r="B303" s="25"/>
      <c r="C303" s="28"/>
      <c r="D303" s="28">
        <v>4440</v>
      </c>
      <c r="E303" s="29" t="s">
        <v>74</v>
      </c>
      <c r="F303" s="43">
        <v>8000</v>
      </c>
      <c r="G303" s="88"/>
      <c r="H303" s="88"/>
      <c r="I303" s="88"/>
      <c r="J303" s="88"/>
      <c r="K303" s="88"/>
      <c r="L303" s="88"/>
      <c r="M303" s="88"/>
      <c r="N303" s="88"/>
      <c r="O303" s="137">
        <f t="shared" si="65"/>
        <v>8000</v>
      </c>
      <c r="P303" s="231"/>
    </row>
    <row r="304" spans="2:16" s="50" customFormat="1" ht="25.5">
      <c r="B304" s="25"/>
      <c r="C304" s="28"/>
      <c r="D304" s="28">
        <v>4700</v>
      </c>
      <c r="E304" s="29" t="s">
        <v>226</v>
      </c>
      <c r="F304" s="43">
        <v>4000</v>
      </c>
      <c r="G304" s="88"/>
      <c r="H304" s="88"/>
      <c r="I304" s="88"/>
      <c r="J304" s="88"/>
      <c r="K304" s="88"/>
      <c r="L304" s="88"/>
      <c r="M304" s="88"/>
      <c r="N304" s="88"/>
      <c r="O304" s="137">
        <f t="shared" si="65"/>
        <v>4000</v>
      </c>
      <c r="P304" s="231"/>
    </row>
    <row r="305" spans="2:16" s="50" customFormat="1" ht="25.5">
      <c r="B305" s="25"/>
      <c r="C305" s="28"/>
      <c r="D305" s="28">
        <v>4740</v>
      </c>
      <c r="E305" s="29" t="s">
        <v>75</v>
      </c>
      <c r="F305" s="43">
        <v>3000</v>
      </c>
      <c r="G305" s="88"/>
      <c r="H305" s="88"/>
      <c r="I305" s="88"/>
      <c r="J305" s="88"/>
      <c r="K305" s="88"/>
      <c r="L305" s="88"/>
      <c r="M305" s="88"/>
      <c r="N305" s="88"/>
      <c r="O305" s="137">
        <f t="shared" si="65"/>
        <v>3000</v>
      </c>
      <c r="P305" s="231"/>
    </row>
    <row r="306" spans="2:16" s="50" customFormat="1" ht="25.5">
      <c r="B306" s="25"/>
      <c r="C306" s="28"/>
      <c r="D306" s="28">
        <v>4750</v>
      </c>
      <c r="E306" s="29" t="s">
        <v>76</v>
      </c>
      <c r="F306" s="43">
        <v>9000</v>
      </c>
      <c r="G306" s="88"/>
      <c r="H306" s="88"/>
      <c r="I306" s="88"/>
      <c r="J306" s="88"/>
      <c r="K306" s="88"/>
      <c r="L306" s="88"/>
      <c r="M306" s="88"/>
      <c r="N306" s="88"/>
      <c r="O306" s="137">
        <f t="shared" si="65"/>
        <v>9000</v>
      </c>
      <c r="P306" s="231"/>
    </row>
    <row r="307" spans="2:16" s="50" customFormat="1" ht="26.25" customHeight="1">
      <c r="B307" s="25"/>
      <c r="C307" s="28"/>
      <c r="D307" s="28">
        <v>6060</v>
      </c>
      <c r="E307" s="29" t="s">
        <v>61</v>
      </c>
      <c r="F307" s="43"/>
      <c r="G307" s="88"/>
      <c r="H307" s="88"/>
      <c r="I307" s="88"/>
      <c r="J307" s="88"/>
      <c r="K307" s="88"/>
      <c r="L307" s="88"/>
      <c r="M307" s="88"/>
      <c r="N307" s="88"/>
      <c r="O307" s="137">
        <f t="shared" si="65"/>
        <v>0</v>
      </c>
      <c r="P307" s="231"/>
    </row>
    <row r="308" spans="2:16" s="50" customFormat="1" ht="25.5">
      <c r="B308" s="25"/>
      <c r="C308" s="15">
        <v>85228</v>
      </c>
      <c r="D308" s="15"/>
      <c r="E308" s="18" t="s">
        <v>188</v>
      </c>
      <c r="F308" s="60">
        <f>F309</f>
        <v>10900</v>
      </c>
      <c r="G308" s="61">
        <f>G309</f>
        <v>0</v>
      </c>
      <c r="H308" s="61">
        <f aca="true" t="shared" si="66" ref="H308:N308">H309</f>
        <v>0</v>
      </c>
      <c r="I308" s="61">
        <f t="shared" si="66"/>
        <v>0</v>
      </c>
      <c r="J308" s="61">
        <f t="shared" si="66"/>
        <v>0</v>
      </c>
      <c r="K308" s="61">
        <f t="shared" si="66"/>
        <v>0</v>
      </c>
      <c r="L308" s="61">
        <f t="shared" si="66"/>
        <v>0</v>
      </c>
      <c r="M308" s="61">
        <f t="shared" si="66"/>
        <v>0</v>
      </c>
      <c r="N308" s="61">
        <f t="shared" si="66"/>
        <v>0</v>
      </c>
      <c r="O308" s="179">
        <f>SUM(O309:O309)</f>
        <v>10900</v>
      </c>
      <c r="P308" s="230"/>
    </row>
    <row r="309" spans="2:16" s="50" customFormat="1" ht="19.5" customHeight="1">
      <c r="B309" s="25"/>
      <c r="C309" s="28"/>
      <c r="D309" s="28">
        <v>4170</v>
      </c>
      <c r="E309" s="29" t="s">
        <v>69</v>
      </c>
      <c r="F309" s="43">
        <v>10900</v>
      </c>
      <c r="G309" s="88"/>
      <c r="H309" s="88"/>
      <c r="I309" s="88"/>
      <c r="J309" s="88"/>
      <c r="K309" s="88"/>
      <c r="L309" s="88"/>
      <c r="M309" s="88"/>
      <c r="N309" s="88"/>
      <c r="O309" s="137">
        <f>F309+G309+H309+I309+J309+K309+L309+M309+N309</f>
        <v>10900</v>
      </c>
      <c r="P309" s="233"/>
    </row>
    <row r="310" spans="2:16" s="50" customFormat="1" ht="15" customHeight="1">
      <c r="B310" s="25"/>
      <c r="C310" s="15">
        <v>85295</v>
      </c>
      <c r="D310" s="15"/>
      <c r="E310" s="18" t="s">
        <v>40</v>
      </c>
      <c r="F310" s="60">
        <f>SUM(F311:F313)</f>
        <v>72160</v>
      </c>
      <c r="G310" s="61">
        <f>SUM(G311:G313)</f>
        <v>6160</v>
      </c>
      <c r="H310" s="61">
        <f aca="true" t="shared" si="67" ref="H310:N310">SUM(H311:H313)</f>
        <v>0</v>
      </c>
      <c r="I310" s="61">
        <f t="shared" si="67"/>
        <v>0</v>
      </c>
      <c r="J310" s="61">
        <f t="shared" si="67"/>
        <v>0</v>
      </c>
      <c r="K310" s="61">
        <f t="shared" si="67"/>
        <v>0</v>
      </c>
      <c r="L310" s="61">
        <f t="shared" si="67"/>
        <v>0</v>
      </c>
      <c r="M310" s="61">
        <f t="shared" si="67"/>
        <v>0</v>
      </c>
      <c r="N310" s="61">
        <f t="shared" si="67"/>
        <v>0</v>
      </c>
      <c r="O310" s="179">
        <f>SUM(O311:O313)</f>
        <v>78320</v>
      </c>
      <c r="P310" s="230"/>
    </row>
    <row r="311" spans="2:16" s="50" customFormat="1" ht="22.5">
      <c r="B311" s="25"/>
      <c r="C311" s="15"/>
      <c r="D311" s="28">
        <v>3110</v>
      </c>
      <c r="E311" s="29" t="s">
        <v>182</v>
      </c>
      <c r="F311" s="66">
        <v>65160</v>
      </c>
      <c r="G311" s="68">
        <v>6160</v>
      </c>
      <c r="H311" s="68"/>
      <c r="I311" s="68"/>
      <c r="J311" s="68"/>
      <c r="K311" s="68"/>
      <c r="L311" s="68"/>
      <c r="M311" s="68"/>
      <c r="N311" s="68"/>
      <c r="O311" s="137">
        <f>F311+G311+H311+I311+J311+K311+L311+M311+N311</f>
        <v>71320</v>
      </c>
      <c r="P311" s="218" t="s">
        <v>359</v>
      </c>
    </row>
    <row r="312" spans="2:16" s="50" customFormat="1" ht="12.75">
      <c r="B312" s="25"/>
      <c r="C312" s="15"/>
      <c r="D312" s="28">
        <v>4210</v>
      </c>
      <c r="E312" s="29" t="s">
        <v>45</v>
      </c>
      <c r="F312" s="66">
        <v>5000</v>
      </c>
      <c r="G312" s="68"/>
      <c r="H312" s="68"/>
      <c r="I312" s="68"/>
      <c r="J312" s="68"/>
      <c r="K312" s="68"/>
      <c r="L312" s="68"/>
      <c r="M312" s="68"/>
      <c r="N312" s="68"/>
      <c r="O312" s="137">
        <f>F312+G312+H312+I312+J312+K312+L312+M312+N312</f>
        <v>5000</v>
      </c>
      <c r="P312" s="232"/>
    </row>
    <row r="313" spans="2:16" s="50" customFormat="1" ht="15" customHeight="1">
      <c r="B313" s="25"/>
      <c r="C313" s="15"/>
      <c r="D313" s="28">
        <v>4300</v>
      </c>
      <c r="E313" s="29" t="s">
        <v>47</v>
      </c>
      <c r="F313" s="66">
        <v>2000</v>
      </c>
      <c r="G313" s="68"/>
      <c r="H313" s="68"/>
      <c r="I313" s="68"/>
      <c r="J313" s="68"/>
      <c r="K313" s="68"/>
      <c r="L313" s="68"/>
      <c r="M313" s="68"/>
      <c r="N313" s="68"/>
      <c r="O313" s="137">
        <f>F313+G313+H313+I313+J313+K313+L313+M313+N313</f>
        <v>2000</v>
      </c>
      <c r="P313" s="232"/>
    </row>
    <row r="314" spans="2:16" s="50" customFormat="1" ht="12.75" hidden="1">
      <c r="B314" s="31">
        <v>854</v>
      </c>
      <c r="C314" s="32"/>
      <c r="D314" s="32"/>
      <c r="E314" s="33" t="s">
        <v>190</v>
      </c>
      <c r="F314" s="69">
        <f>F315</f>
        <v>41913</v>
      </c>
      <c r="G314" s="70">
        <f>G315</f>
        <v>0</v>
      </c>
      <c r="H314" s="70">
        <f aca="true" t="shared" si="68" ref="H314:N315">H315</f>
        <v>0</v>
      </c>
      <c r="I314" s="70">
        <f t="shared" si="68"/>
        <v>0</v>
      </c>
      <c r="J314" s="70">
        <f t="shared" si="68"/>
        <v>0</v>
      </c>
      <c r="K314" s="70">
        <f t="shared" si="68"/>
        <v>0</v>
      </c>
      <c r="L314" s="70">
        <f t="shared" si="68"/>
        <v>0</v>
      </c>
      <c r="M314" s="70">
        <f t="shared" si="68"/>
        <v>0</v>
      </c>
      <c r="N314" s="70">
        <f t="shared" si="68"/>
        <v>0</v>
      </c>
      <c r="O314" s="69">
        <f>O315</f>
        <v>41913</v>
      </c>
      <c r="P314" s="184"/>
    </row>
    <row r="315" spans="2:16" s="50" customFormat="1" ht="12.75" hidden="1">
      <c r="B315" s="25"/>
      <c r="C315" s="15">
        <v>85415</v>
      </c>
      <c r="D315" s="140"/>
      <c r="E315" s="141" t="s">
        <v>191</v>
      </c>
      <c r="F315" s="60">
        <f>F316</f>
        <v>41913</v>
      </c>
      <c r="G315" s="61">
        <f>G316</f>
        <v>0</v>
      </c>
      <c r="H315" s="61">
        <f t="shared" si="68"/>
        <v>0</v>
      </c>
      <c r="I315" s="61">
        <f t="shared" si="68"/>
        <v>0</v>
      </c>
      <c r="J315" s="61">
        <f t="shared" si="68"/>
        <v>0</v>
      </c>
      <c r="K315" s="61">
        <f t="shared" si="68"/>
        <v>0</v>
      </c>
      <c r="L315" s="61">
        <f t="shared" si="68"/>
        <v>0</v>
      </c>
      <c r="M315" s="61">
        <f t="shared" si="68"/>
        <v>0</v>
      </c>
      <c r="N315" s="61">
        <f t="shared" si="68"/>
        <v>0</v>
      </c>
      <c r="O315" s="179">
        <f>O316</f>
        <v>41913</v>
      </c>
      <c r="P315" s="230"/>
    </row>
    <row r="316" spans="2:16" s="50" customFormat="1" ht="12.75" hidden="1">
      <c r="B316" s="25"/>
      <c r="C316" s="15"/>
      <c r="D316" s="28">
        <v>3260</v>
      </c>
      <c r="E316" s="29" t="s">
        <v>205</v>
      </c>
      <c r="F316" s="66">
        <v>41913</v>
      </c>
      <c r="G316" s="68"/>
      <c r="H316" s="68"/>
      <c r="I316" s="68"/>
      <c r="J316" s="68"/>
      <c r="K316" s="68"/>
      <c r="L316" s="68"/>
      <c r="M316" s="68"/>
      <c r="N316" s="68"/>
      <c r="O316" s="137">
        <f>F316+G316+H316+I316+J316+K316+L316+M316+N316</f>
        <v>41913</v>
      </c>
      <c r="P316" s="309"/>
    </row>
    <row r="317" spans="2:16" s="50" customFormat="1" ht="12.75" hidden="1">
      <c r="B317" s="31">
        <v>900</v>
      </c>
      <c r="C317" s="32"/>
      <c r="D317" s="32"/>
      <c r="E317" s="33" t="s">
        <v>41</v>
      </c>
      <c r="F317" s="69">
        <f>F318+F324</f>
        <v>679100</v>
      </c>
      <c r="G317" s="70">
        <f>G318+G324</f>
        <v>0</v>
      </c>
      <c r="H317" s="70">
        <f aca="true" t="shared" si="69" ref="H317:N317">H318+H324</f>
        <v>0</v>
      </c>
      <c r="I317" s="70">
        <f t="shared" si="69"/>
        <v>0</v>
      </c>
      <c r="J317" s="70">
        <f t="shared" si="69"/>
        <v>0</v>
      </c>
      <c r="K317" s="70">
        <f t="shared" si="69"/>
        <v>0</v>
      </c>
      <c r="L317" s="70">
        <f t="shared" si="69"/>
        <v>0</v>
      </c>
      <c r="M317" s="70">
        <f t="shared" si="69"/>
        <v>0</v>
      </c>
      <c r="N317" s="70">
        <f t="shared" si="69"/>
        <v>0</v>
      </c>
      <c r="O317" s="69">
        <f>O318+O324</f>
        <v>679100</v>
      </c>
      <c r="P317" s="184"/>
    </row>
    <row r="318" spans="2:16" s="50" customFormat="1" ht="12.75" hidden="1">
      <c r="B318" s="25"/>
      <c r="C318" s="15">
        <v>90015</v>
      </c>
      <c r="D318" s="15"/>
      <c r="E318" s="18" t="s">
        <v>84</v>
      </c>
      <c r="F318" s="60">
        <f>SUM(F319:F323)</f>
        <v>381000</v>
      </c>
      <c r="G318" s="138">
        <f>SUM(G319:G323)</f>
        <v>0</v>
      </c>
      <c r="H318" s="61">
        <f aca="true" t="shared" si="70" ref="H318:N318">SUM(H319:H323)</f>
        <v>0</v>
      </c>
      <c r="I318" s="61">
        <f t="shared" si="70"/>
        <v>0</v>
      </c>
      <c r="J318" s="61">
        <f t="shared" si="70"/>
        <v>0</v>
      </c>
      <c r="K318" s="61">
        <f t="shared" si="70"/>
        <v>0</v>
      </c>
      <c r="L318" s="61">
        <f t="shared" si="70"/>
        <v>0</v>
      </c>
      <c r="M318" s="61">
        <f t="shared" si="70"/>
        <v>0</v>
      </c>
      <c r="N318" s="61">
        <f t="shared" si="70"/>
        <v>0</v>
      </c>
      <c r="O318" s="179">
        <f>SUM(O319:O323)</f>
        <v>381000</v>
      </c>
      <c r="P318" s="230"/>
    </row>
    <row r="319" spans="2:16" s="50" customFormat="1" ht="12.75" hidden="1">
      <c r="B319" s="25"/>
      <c r="C319" s="28"/>
      <c r="D319" s="28">
        <v>4210</v>
      </c>
      <c r="E319" s="29" t="s">
        <v>45</v>
      </c>
      <c r="F319" s="43">
        <v>6000</v>
      </c>
      <c r="G319" s="116"/>
      <c r="H319" s="88"/>
      <c r="I319" s="88"/>
      <c r="J319" s="88"/>
      <c r="K319" s="88"/>
      <c r="L319" s="88"/>
      <c r="M319" s="88"/>
      <c r="N319" s="88"/>
      <c r="O319" s="137">
        <f>F319+G319+H319+I319+J319+K319+L319+M319+N319</f>
        <v>6000</v>
      </c>
      <c r="P319" s="233"/>
    </row>
    <row r="320" spans="2:16" s="50" customFormat="1" ht="12.75" hidden="1">
      <c r="B320" s="25"/>
      <c r="C320" s="28"/>
      <c r="D320" s="28">
        <v>4260</v>
      </c>
      <c r="E320" s="29" t="s">
        <v>65</v>
      </c>
      <c r="F320" s="43">
        <v>120000</v>
      </c>
      <c r="G320" s="116"/>
      <c r="H320" s="88"/>
      <c r="I320" s="88"/>
      <c r="J320" s="88"/>
      <c r="K320" s="88"/>
      <c r="L320" s="88"/>
      <c r="M320" s="88"/>
      <c r="N320" s="88"/>
      <c r="O320" s="137">
        <f>F320+G320+H320+I320+J320+K320+L320+M320+N320</f>
        <v>120000</v>
      </c>
      <c r="P320" s="231"/>
    </row>
    <row r="321" spans="2:16" s="50" customFormat="1" ht="12.75" hidden="1">
      <c r="B321" s="25"/>
      <c r="C321" s="28"/>
      <c r="D321" s="28">
        <v>4270</v>
      </c>
      <c r="E321" s="29" t="s">
        <v>77</v>
      </c>
      <c r="F321" s="43">
        <v>150000</v>
      </c>
      <c r="G321" s="116"/>
      <c r="H321" s="88"/>
      <c r="I321" s="88"/>
      <c r="J321" s="88"/>
      <c r="K321" s="88"/>
      <c r="L321" s="88"/>
      <c r="M321" s="88"/>
      <c r="N321" s="88"/>
      <c r="O321" s="137">
        <f>F321+G321+H321+I321+J321+K321+L321+M321+N321</f>
        <v>150000</v>
      </c>
      <c r="P321" s="231"/>
    </row>
    <row r="322" spans="2:16" s="50" customFormat="1" ht="30.75" customHeight="1" hidden="1">
      <c r="B322" s="25"/>
      <c r="C322" s="28"/>
      <c r="D322" s="28">
        <v>4300</v>
      </c>
      <c r="E322" s="29" t="s">
        <v>47</v>
      </c>
      <c r="F322" s="43"/>
      <c r="G322" s="116"/>
      <c r="H322" s="88"/>
      <c r="I322" s="88"/>
      <c r="J322" s="88"/>
      <c r="K322" s="88"/>
      <c r="L322" s="88"/>
      <c r="M322" s="88"/>
      <c r="N322" s="88"/>
      <c r="O322" s="137">
        <f>F322+G322+H322+I322+J322+K322+L322+M322+N322</f>
        <v>0</v>
      </c>
      <c r="P322" s="231"/>
    </row>
    <row r="323" spans="2:16" s="50" customFormat="1" ht="12.75" hidden="1">
      <c r="B323" s="25"/>
      <c r="C323" s="28"/>
      <c r="D323" s="28">
        <v>6050</v>
      </c>
      <c r="E323" s="29" t="s">
        <v>50</v>
      </c>
      <c r="F323" s="43">
        <v>105000</v>
      </c>
      <c r="G323" s="116"/>
      <c r="H323" s="88"/>
      <c r="I323" s="88"/>
      <c r="J323" s="88"/>
      <c r="K323" s="88"/>
      <c r="L323" s="88"/>
      <c r="M323" s="88"/>
      <c r="N323" s="88"/>
      <c r="O323" s="137">
        <f>F323+G323+H323+I323+J323+K323+L323+M323+N323</f>
        <v>105000</v>
      </c>
      <c r="P323" s="233"/>
    </row>
    <row r="324" spans="2:16" s="50" customFormat="1" ht="12.75" hidden="1">
      <c r="B324" s="25"/>
      <c r="C324" s="15">
        <v>90095</v>
      </c>
      <c r="D324" s="15"/>
      <c r="E324" s="18" t="s">
        <v>40</v>
      </c>
      <c r="F324" s="60">
        <f>SUM(F325:F330)</f>
        <v>298100</v>
      </c>
      <c r="G324" s="61">
        <f>SUM(G325:G330)</f>
        <v>0</v>
      </c>
      <c r="H324" s="61">
        <f aca="true" t="shared" si="71" ref="H324:N324">SUM(H325:H329)</f>
        <v>0</v>
      </c>
      <c r="I324" s="61">
        <f t="shared" si="71"/>
        <v>0</v>
      </c>
      <c r="J324" s="61">
        <f t="shared" si="71"/>
        <v>0</v>
      </c>
      <c r="K324" s="61">
        <f t="shared" si="71"/>
        <v>0</v>
      </c>
      <c r="L324" s="61">
        <f t="shared" si="71"/>
        <v>0</v>
      </c>
      <c r="M324" s="61">
        <f t="shared" si="71"/>
        <v>0</v>
      </c>
      <c r="N324" s="61">
        <f t="shared" si="71"/>
        <v>0</v>
      </c>
      <c r="O324" s="179">
        <f>SUM(O325:O330)</f>
        <v>298100</v>
      </c>
      <c r="P324" s="230"/>
    </row>
    <row r="325" spans="2:16" s="50" customFormat="1" ht="12.75" hidden="1">
      <c r="B325" s="25"/>
      <c r="C325" s="15"/>
      <c r="D325" s="28">
        <v>4170</v>
      </c>
      <c r="E325" s="29" t="s">
        <v>16</v>
      </c>
      <c r="F325" s="43">
        <v>15000</v>
      </c>
      <c r="G325" s="88"/>
      <c r="H325" s="88"/>
      <c r="I325" s="88"/>
      <c r="J325" s="88"/>
      <c r="K325" s="88"/>
      <c r="L325" s="88"/>
      <c r="M325" s="88"/>
      <c r="N325" s="88"/>
      <c r="O325" s="137">
        <f aca="true" t="shared" si="72" ref="O325:O330">F325+G325+H325+I325+J325+K325+L325+M325+N325</f>
        <v>15000</v>
      </c>
      <c r="P325" s="231"/>
    </row>
    <row r="326" spans="2:16" s="50" customFormat="1" ht="12.75" hidden="1">
      <c r="B326" s="25"/>
      <c r="C326" s="15"/>
      <c r="D326" s="28">
        <v>4210</v>
      </c>
      <c r="E326" s="29" t="s">
        <v>45</v>
      </c>
      <c r="F326" s="43">
        <f>5000+1500</f>
        <v>6500</v>
      </c>
      <c r="G326" s="88"/>
      <c r="H326" s="88"/>
      <c r="I326" s="88"/>
      <c r="J326" s="88"/>
      <c r="K326" s="88"/>
      <c r="L326" s="88"/>
      <c r="M326" s="88"/>
      <c r="N326" s="88"/>
      <c r="O326" s="137">
        <f t="shared" si="72"/>
        <v>6500</v>
      </c>
      <c r="P326" s="231"/>
    </row>
    <row r="327" spans="2:16" s="50" customFormat="1" ht="12.75" hidden="1">
      <c r="B327" s="25"/>
      <c r="C327" s="28"/>
      <c r="D327" s="28">
        <v>4260</v>
      </c>
      <c r="E327" s="29" t="s">
        <v>65</v>
      </c>
      <c r="F327" s="43">
        <v>2600</v>
      </c>
      <c r="G327" s="88"/>
      <c r="H327" s="88"/>
      <c r="I327" s="88"/>
      <c r="J327" s="88"/>
      <c r="K327" s="88"/>
      <c r="L327" s="88"/>
      <c r="M327" s="88"/>
      <c r="N327" s="88"/>
      <c r="O327" s="137">
        <f t="shared" si="72"/>
        <v>2600</v>
      </c>
      <c r="P327" s="231"/>
    </row>
    <row r="328" spans="2:16" s="50" customFormat="1" ht="12.75" hidden="1">
      <c r="B328" s="25"/>
      <c r="C328" s="28"/>
      <c r="D328" s="28">
        <v>4300</v>
      </c>
      <c r="E328" s="29" t="s">
        <v>47</v>
      </c>
      <c r="F328" s="43">
        <v>74000</v>
      </c>
      <c r="G328" s="88"/>
      <c r="H328" s="88"/>
      <c r="I328" s="88"/>
      <c r="J328" s="88"/>
      <c r="K328" s="88"/>
      <c r="L328" s="88"/>
      <c r="M328" s="88"/>
      <c r="N328" s="88"/>
      <c r="O328" s="137">
        <f t="shared" si="72"/>
        <v>74000</v>
      </c>
      <c r="P328" s="233"/>
    </row>
    <row r="329" spans="2:16" s="50" customFormat="1" ht="12.75" hidden="1">
      <c r="B329" s="25"/>
      <c r="C329" s="28"/>
      <c r="D329" s="28">
        <v>4430</v>
      </c>
      <c r="E329" s="29" t="s">
        <v>52</v>
      </c>
      <c r="F329" s="43">
        <v>0</v>
      </c>
      <c r="G329" s="116"/>
      <c r="H329" s="88"/>
      <c r="I329" s="88"/>
      <c r="J329" s="88"/>
      <c r="K329" s="88"/>
      <c r="L329" s="88"/>
      <c r="M329" s="88"/>
      <c r="N329" s="88"/>
      <c r="O329" s="137">
        <f t="shared" si="72"/>
        <v>0</v>
      </c>
      <c r="P329" s="231"/>
    </row>
    <row r="330" spans="2:16" s="50" customFormat="1" ht="12.75" hidden="1">
      <c r="B330" s="25"/>
      <c r="C330" s="28"/>
      <c r="D330" s="28">
        <v>6050</v>
      </c>
      <c r="E330" s="29" t="s">
        <v>50</v>
      </c>
      <c r="F330" s="43">
        <v>200000</v>
      </c>
      <c r="G330" s="88"/>
      <c r="H330" s="88"/>
      <c r="I330" s="88"/>
      <c r="J330" s="88"/>
      <c r="K330" s="88"/>
      <c r="L330" s="88"/>
      <c r="M330" s="88"/>
      <c r="N330" s="88"/>
      <c r="O330" s="137">
        <f t="shared" si="72"/>
        <v>200000</v>
      </c>
      <c r="P330" s="233"/>
    </row>
    <row r="331" spans="2:16" s="50" customFormat="1" ht="12.75" hidden="1">
      <c r="B331" s="31">
        <v>921</v>
      </c>
      <c r="C331" s="32"/>
      <c r="D331" s="32"/>
      <c r="E331" s="33" t="s">
        <v>192</v>
      </c>
      <c r="F331" s="69">
        <f>F332+F334</f>
        <v>518200</v>
      </c>
      <c r="G331" s="70">
        <f>G332+G334</f>
        <v>0</v>
      </c>
      <c r="H331" s="70">
        <f aca="true" t="shared" si="73" ref="H331:N331">H332+H334</f>
        <v>0</v>
      </c>
      <c r="I331" s="70">
        <f t="shared" si="73"/>
        <v>0</v>
      </c>
      <c r="J331" s="70">
        <f t="shared" si="73"/>
        <v>0</v>
      </c>
      <c r="K331" s="70">
        <f t="shared" si="73"/>
        <v>0</v>
      </c>
      <c r="L331" s="70">
        <f t="shared" si="73"/>
        <v>0</v>
      </c>
      <c r="M331" s="70">
        <f t="shared" si="73"/>
        <v>0</v>
      </c>
      <c r="N331" s="70">
        <f t="shared" si="73"/>
        <v>0</v>
      </c>
      <c r="O331" s="69">
        <f>O332+O334</f>
        <v>518200</v>
      </c>
      <c r="P331" s="184"/>
    </row>
    <row r="332" spans="2:16" s="50" customFormat="1" ht="12.75" hidden="1">
      <c r="B332" s="25"/>
      <c r="C332" s="15">
        <v>92109</v>
      </c>
      <c r="D332" s="15"/>
      <c r="E332" s="18" t="s">
        <v>17</v>
      </c>
      <c r="F332" s="60">
        <f aca="true" t="shared" si="74" ref="F332:N332">SUM(F333:F333)</f>
        <v>228200</v>
      </c>
      <c r="G332" s="61">
        <f t="shared" si="74"/>
        <v>0</v>
      </c>
      <c r="H332" s="61">
        <f t="shared" si="74"/>
        <v>0</v>
      </c>
      <c r="I332" s="61">
        <f t="shared" si="74"/>
        <v>0</v>
      </c>
      <c r="J332" s="61">
        <f t="shared" si="74"/>
        <v>0</v>
      </c>
      <c r="K332" s="61">
        <f t="shared" si="74"/>
        <v>0</v>
      </c>
      <c r="L332" s="61">
        <f t="shared" si="74"/>
        <v>0</v>
      </c>
      <c r="M332" s="61">
        <f t="shared" si="74"/>
        <v>0</v>
      </c>
      <c r="N332" s="61">
        <f t="shared" si="74"/>
        <v>0</v>
      </c>
      <c r="O332" s="179">
        <f>SUM(O333:O333)</f>
        <v>228200</v>
      </c>
      <c r="P332" s="230"/>
    </row>
    <row r="333" spans="2:16" s="50" customFormat="1" ht="25.5" hidden="1">
      <c r="B333" s="25"/>
      <c r="C333" s="28"/>
      <c r="D333" s="28">
        <v>2480</v>
      </c>
      <c r="E333" s="29" t="s">
        <v>18</v>
      </c>
      <c r="F333" s="43">
        <v>228200</v>
      </c>
      <c r="G333" s="88"/>
      <c r="H333" s="88"/>
      <c r="I333" s="88"/>
      <c r="J333" s="88"/>
      <c r="K333" s="88"/>
      <c r="L333" s="88"/>
      <c r="M333" s="88"/>
      <c r="N333" s="88"/>
      <c r="O333" s="137">
        <f>F333+G333+H333+I333+J333+K333+L333+M333+N333</f>
        <v>228200</v>
      </c>
      <c r="P333" s="233"/>
    </row>
    <row r="334" spans="2:16" s="50" customFormat="1" ht="12.75" hidden="1">
      <c r="B334" s="25"/>
      <c r="C334" s="15">
        <v>92116</v>
      </c>
      <c r="D334" s="15"/>
      <c r="E334" s="18" t="s">
        <v>193</v>
      </c>
      <c r="F334" s="60">
        <f aca="true" t="shared" si="75" ref="F334:N334">SUM(F335:F335)</f>
        <v>290000</v>
      </c>
      <c r="G334" s="61">
        <f t="shared" si="75"/>
        <v>0</v>
      </c>
      <c r="H334" s="61">
        <f t="shared" si="75"/>
        <v>0</v>
      </c>
      <c r="I334" s="61">
        <f t="shared" si="75"/>
        <v>0</v>
      </c>
      <c r="J334" s="61">
        <f t="shared" si="75"/>
        <v>0</v>
      </c>
      <c r="K334" s="61">
        <f t="shared" si="75"/>
        <v>0</v>
      </c>
      <c r="L334" s="61">
        <f t="shared" si="75"/>
        <v>0</v>
      </c>
      <c r="M334" s="61">
        <f t="shared" si="75"/>
        <v>0</v>
      </c>
      <c r="N334" s="61">
        <f t="shared" si="75"/>
        <v>0</v>
      </c>
      <c r="O334" s="179">
        <f>SUM(O335:O335)</f>
        <v>290000</v>
      </c>
      <c r="P334" s="230"/>
    </row>
    <row r="335" spans="2:16" s="50" customFormat="1" ht="25.5" hidden="1">
      <c r="B335" s="25"/>
      <c r="C335" s="28"/>
      <c r="D335" s="28">
        <v>2480</v>
      </c>
      <c r="E335" s="29" t="s">
        <v>18</v>
      </c>
      <c r="F335" s="43">
        <f>375000-85000</f>
        <v>290000</v>
      </c>
      <c r="G335" s="88"/>
      <c r="H335" s="88"/>
      <c r="I335" s="88"/>
      <c r="J335" s="88"/>
      <c r="K335" s="88"/>
      <c r="L335" s="88"/>
      <c r="M335" s="88"/>
      <c r="N335" s="88"/>
      <c r="O335" s="137">
        <f>F335+G335+H335+I335+J335+K335+L335+M335+N335</f>
        <v>290000</v>
      </c>
      <c r="P335" s="231"/>
    </row>
    <row r="336" spans="2:16" s="50" customFormat="1" ht="12.75">
      <c r="B336" s="31">
        <v>926</v>
      </c>
      <c r="C336" s="32"/>
      <c r="D336" s="32"/>
      <c r="E336" s="33" t="s">
        <v>19</v>
      </c>
      <c r="F336" s="69">
        <f>F337+F340</f>
        <v>268382</v>
      </c>
      <c r="G336" s="70">
        <f>G337+G340</f>
        <v>14050</v>
      </c>
      <c r="H336" s="70">
        <f aca="true" t="shared" si="76" ref="H336:N336">H337+H340</f>
        <v>0</v>
      </c>
      <c r="I336" s="70">
        <f t="shared" si="76"/>
        <v>0</v>
      </c>
      <c r="J336" s="70">
        <f t="shared" si="76"/>
        <v>0</v>
      </c>
      <c r="K336" s="70">
        <f t="shared" si="76"/>
        <v>0</v>
      </c>
      <c r="L336" s="70">
        <f t="shared" si="76"/>
        <v>0</v>
      </c>
      <c r="M336" s="70">
        <f t="shared" si="76"/>
        <v>0</v>
      </c>
      <c r="N336" s="70">
        <f t="shared" si="76"/>
        <v>0</v>
      </c>
      <c r="O336" s="69">
        <f>O337+O340</f>
        <v>282432</v>
      </c>
      <c r="P336" s="184"/>
    </row>
    <row r="337" spans="2:16" s="50" customFormat="1" ht="12.75">
      <c r="B337" s="25"/>
      <c r="C337" s="15">
        <v>92605</v>
      </c>
      <c r="D337" s="15"/>
      <c r="E337" s="18" t="s">
        <v>20</v>
      </c>
      <c r="F337" s="60">
        <f>SUM(F338:F339)</f>
        <v>113000</v>
      </c>
      <c r="G337" s="61">
        <f>SUM(G338:G339)</f>
        <v>14050</v>
      </c>
      <c r="H337" s="61">
        <f aca="true" t="shared" si="77" ref="H337:N337">SUM(H338:H338)</f>
        <v>0</v>
      </c>
      <c r="I337" s="61">
        <f t="shared" si="77"/>
        <v>0</v>
      </c>
      <c r="J337" s="61">
        <f t="shared" si="77"/>
        <v>0</v>
      </c>
      <c r="K337" s="61">
        <f t="shared" si="77"/>
        <v>0</v>
      </c>
      <c r="L337" s="61">
        <f t="shared" si="77"/>
        <v>0</v>
      </c>
      <c r="M337" s="61">
        <f t="shared" si="77"/>
        <v>0</v>
      </c>
      <c r="N337" s="61">
        <f t="shared" si="77"/>
        <v>0</v>
      </c>
      <c r="O337" s="179">
        <f>SUM(O338:O339)</f>
        <v>127050</v>
      </c>
      <c r="P337" s="230"/>
    </row>
    <row r="338" spans="2:16" s="50" customFormat="1" ht="38.25">
      <c r="B338" s="25"/>
      <c r="C338" s="15"/>
      <c r="D338" s="28">
        <v>2820</v>
      </c>
      <c r="E338" s="29" t="s">
        <v>206</v>
      </c>
      <c r="F338" s="66">
        <v>33000</v>
      </c>
      <c r="G338" s="139"/>
      <c r="H338" s="68"/>
      <c r="I338" s="68"/>
      <c r="J338" s="68"/>
      <c r="K338" s="68"/>
      <c r="L338" s="68"/>
      <c r="M338" s="68"/>
      <c r="N338" s="68"/>
      <c r="O338" s="137">
        <f>F338+G338+H338+I338+J338+K338+L338+M338+N338</f>
        <v>33000</v>
      </c>
      <c r="P338" s="232"/>
    </row>
    <row r="339" spans="2:16" s="50" customFormat="1" ht="22.5">
      <c r="B339" s="25"/>
      <c r="C339" s="15"/>
      <c r="D339" s="28">
        <v>4270</v>
      </c>
      <c r="E339" s="29" t="s">
        <v>77</v>
      </c>
      <c r="F339" s="66">
        <v>80000</v>
      </c>
      <c r="G339" s="68">
        <v>14050</v>
      </c>
      <c r="H339" s="68"/>
      <c r="I339" s="68"/>
      <c r="J339" s="68"/>
      <c r="K339" s="68"/>
      <c r="L339" s="68"/>
      <c r="M339" s="68"/>
      <c r="N339" s="68"/>
      <c r="O339" s="137">
        <f>F339+G339+H339+I339+J339+K339+L339+M339+N339</f>
        <v>94050</v>
      </c>
      <c r="P339" s="232" t="s">
        <v>360</v>
      </c>
    </row>
    <row r="340" spans="2:16" s="50" customFormat="1" ht="17.25" customHeight="1">
      <c r="B340" s="25"/>
      <c r="C340" s="15">
        <v>92695</v>
      </c>
      <c r="D340" s="15"/>
      <c r="E340" s="18" t="s">
        <v>40</v>
      </c>
      <c r="F340" s="60">
        <f>SUM(F341:F348)</f>
        <v>155382</v>
      </c>
      <c r="G340" s="61">
        <f>SUM(G341:G348)</f>
        <v>0</v>
      </c>
      <c r="H340" s="61">
        <f aca="true" t="shared" si="78" ref="H340:N340">SUM(H341:H347)</f>
        <v>0</v>
      </c>
      <c r="I340" s="61">
        <f t="shared" si="78"/>
        <v>0</v>
      </c>
      <c r="J340" s="61">
        <f t="shared" si="78"/>
        <v>0</v>
      </c>
      <c r="K340" s="61">
        <f t="shared" si="78"/>
        <v>0</v>
      </c>
      <c r="L340" s="61">
        <f t="shared" si="78"/>
        <v>0</v>
      </c>
      <c r="M340" s="61">
        <f t="shared" si="78"/>
        <v>0</v>
      </c>
      <c r="N340" s="61">
        <f t="shared" si="78"/>
        <v>0</v>
      </c>
      <c r="O340" s="179">
        <f>SUM(O341:O348)</f>
        <v>155382</v>
      </c>
      <c r="P340" s="230"/>
    </row>
    <row r="341" spans="2:16" s="50" customFormat="1" ht="12.75">
      <c r="B341" s="25"/>
      <c r="C341" s="28"/>
      <c r="D341" s="28">
        <v>4170</v>
      </c>
      <c r="E341" s="29" t="s">
        <v>69</v>
      </c>
      <c r="F341" s="43">
        <v>9632</v>
      </c>
      <c r="G341" s="88"/>
      <c r="H341" s="88"/>
      <c r="I341" s="88"/>
      <c r="J341" s="88"/>
      <c r="K341" s="88"/>
      <c r="L341" s="88"/>
      <c r="M341" s="88"/>
      <c r="N341" s="88"/>
      <c r="O341" s="137">
        <f aca="true" t="shared" si="79" ref="O341:O348">F341+G341+H341+I341+J341+K341+L341+M341+N341</f>
        <v>9632</v>
      </c>
      <c r="P341" s="231"/>
    </row>
    <row r="342" spans="2:16" s="50" customFormat="1" ht="12.75">
      <c r="B342" s="25"/>
      <c r="C342" s="28"/>
      <c r="D342" s="28">
        <v>4210</v>
      </c>
      <c r="E342" s="29" t="s">
        <v>45</v>
      </c>
      <c r="F342" s="43">
        <v>15600</v>
      </c>
      <c r="G342" s="88"/>
      <c r="H342" s="88"/>
      <c r="I342" s="88"/>
      <c r="J342" s="88"/>
      <c r="K342" s="88"/>
      <c r="L342" s="88"/>
      <c r="M342" s="88"/>
      <c r="N342" s="88"/>
      <c r="O342" s="137">
        <f t="shared" si="79"/>
        <v>15600</v>
      </c>
      <c r="P342" s="231"/>
    </row>
    <row r="343" spans="2:16" s="50" customFormat="1" ht="12.75">
      <c r="B343" s="25"/>
      <c r="C343" s="28"/>
      <c r="D343" s="28">
        <v>4260</v>
      </c>
      <c r="E343" s="29" t="s">
        <v>65</v>
      </c>
      <c r="F343" s="43">
        <v>7000</v>
      </c>
      <c r="G343" s="88">
        <v>9200</v>
      </c>
      <c r="H343" s="88"/>
      <c r="I343" s="88"/>
      <c r="J343" s="88"/>
      <c r="K343" s="88"/>
      <c r="L343" s="88"/>
      <c r="M343" s="88"/>
      <c r="N343" s="88"/>
      <c r="O343" s="137">
        <f t="shared" si="79"/>
        <v>16200</v>
      </c>
      <c r="P343" s="231"/>
    </row>
    <row r="344" spans="2:16" s="50" customFormat="1" ht="12.75">
      <c r="B344" s="25"/>
      <c r="C344" s="28"/>
      <c r="D344" s="28">
        <v>4300</v>
      </c>
      <c r="E344" s="29" t="s">
        <v>47</v>
      </c>
      <c r="F344" s="43">
        <f>99200-40000</f>
        <v>59200</v>
      </c>
      <c r="G344" s="116">
        <v>-9200</v>
      </c>
      <c r="H344" s="88"/>
      <c r="I344" s="88"/>
      <c r="J344" s="88"/>
      <c r="K344" s="88"/>
      <c r="L344" s="88"/>
      <c r="M344" s="88"/>
      <c r="N344" s="88"/>
      <c r="O344" s="137">
        <f t="shared" si="79"/>
        <v>50000</v>
      </c>
      <c r="P344" s="231"/>
    </row>
    <row r="345" spans="2:16" s="50" customFormat="1" ht="12.75">
      <c r="B345" s="25"/>
      <c r="C345" s="28"/>
      <c r="D345" s="28">
        <v>4410</v>
      </c>
      <c r="E345" s="29" t="s">
        <v>66</v>
      </c>
      <c r="F345" s="43">
        <v>500</v>
      </c>
      <c r="G345" s="88"/>
      <c r="H345" s="88"/>
      <c r="I345" s="88"/>
      <c r="J345" s="88"/>
      <c r="K345" s="88"/>
      <c r="L345" s="88"/>
      <c r="M345" s="88"/>
      <c r="N345" s="88"/>
      <c r="O345" s="137">
        <f t="shared" si="79"/>
        <v>500</v>
      </c>
      <c r="P345" s="231"/>
    </row>
    <row r="346" spans="2:16" s="50" customFormat="1" ht="12.75">
      <c r="B346" s="25"/>
      <c r="C346" s="28"/>
      <c r="D346" s="28">
        <v>4430</v>
      </c>
      <c r="E346" s="29" t="s">
        <v>52</v>
      </c>
      <c r="F346" s="43">
        <v>1000</v>
      </c>
      <c r="G346" s="88"/>
      <c r="H346" s="88"/>
      <c r="I346" s="88"/>
      <c r="J346" s="88"/>
      <c r="K346" s="88"/>
      <c r="L346" s="88"/>
      <c r="M346" s="88"/>
      <c r="N346" s="88"/>
      <c r="O346" s="137">
        <f t="shared" si="79"/>
        <v>1000</v>
      </c>
      <c r="P346" s="231"/>
    </row>
    <row r="347" spans="2:16" s="50" customFormat="1" ht="12.75">
      <c r="B347" s="148"/>
      <c r="C347" s="234"/>
      <c r="D347" s="28">
        <v>6050</v>
      </c>
      <c r="E347" s="29" t="s">
        <v>50</v>
      </c>
      <c r="F347" s="43">
        <v>50000</v>
      </c>
      <c r="G347" s="88"/>
      <c r="H347" s="88"/>
      <c r="I347" s="88"/>
      <c r="J347" s="88"/>
      <c r="K347" s="88"/>
      <c r="L347" s="88"/>
      <c r="M347" s="88"/>
      <c r="N347" s="88"/>
      <c r="O347" s="137">
        <f t="shared" si="79"/>
        <v>50000</v>
      </c>
      <c r="P347" s="233"/>
    </row>
    <row r="348" spans="2:16" s="50" customFormat="1" ht="25.5">
      <c r="B348" s="148"/>
      <c r="C348" s="234"/>
      <c r="D348" s="28">
        <v>6060</v>
      </c>
      <c r="E348" s="29" t="s">
        <v>61</v>
      </c>
      <c r="F348" s="317">
        <v>12450</v>
      </c>
      <c r="G348" s="318"/>
      <c r="H348" s="318"/>
      <c r="I348" s="318"/>
      <c r="J348" s="318"/>
      <c r="K348" s="318"/>
      <c r="L348" s="318"/>
      <c r="M348" s="318"/>
      <c r="N348" s="318"/>
      <c r="O348" s="137">
        <f t="shared" si="79"/>
        <v>12450</v>
      </c>
      <c r="P348" s="319"/>
    </row>
    <row r="349" spans="2:16" s="50" customFormat="1" ht="13.5" thickBot="1">
      <c r="B349" s="92"/>
      <c r="C349" s="93"/>
      <c r="D349" s="93"/>
      <c r="E349" s="94" t="s">
        <v>85</v>
      </c>
      <c r="F349" s="190"/>
      <c r="G349" s="190">
        <f aca="true" t="shared" si="80" ref="G349:N349">G5+G25+G31+G47+G92+G95+G126+G129+G251+G269+G317+G331+G336+G39+G123+G117+G21+G314</f>
        <v>117760</v>
      </c>
      <c r="H349" s="189" t="e">
        <f t="shared" si="80"/>
        <v>#REF!</v>
      </c>
      <c r="I349" s="189" t="e">
        <f t="shared" si="80"/>
        <v>#REF!</v>
      </c>
      <c r="J349" s="189" t="e">
        <f t="shared" si="80"/>
        <v>#REF!</v>
      </c>
      <c r="K349" s="189" t="e">
        <f t="shared" si="80"/>
        <v>#REF!</v>
      </c>
      <c r="L349" s="188" t="e">
        <f t="shared" si="80"/>
        <v>#REF!</v>
      </c>
      <c r="M349" s="189" t="e">
        <f t="shared" si="80"/>
        <v>#REF!</v>
      </c>
      <c r="N349" s="188" t="e">
        <f t="shared" si="80"/>
        <v>#REF!</v>
      </c>
      <c r="O349" s="190"/>
      <c r="P349" s="320"/>
    </row>
    <row r="350" spans="6:16" s="50" customFormat="1" ht="12.75">
      <c r="F350" s="97"/>
      <c r="G350" s="98"/>
      <c r="H350" s="97"/>
      <c r="I350" s="97"/>
      <c r="J350" s="97"/>
      <c r="K350" s="97"/>
      <c r="L350" s="97"/>
      <c r="M350" s="98"/>
      <c r="N350" s="98"/>
      <c r="O350" s="103"/>
      <c r="P350" s="235"/>
    </row>
    <row r="351" spans="6:15" ht="12.75">
      <c r="F351" s="142"/>
      <c r="G351" s="321"/>
      <c r="O351" s="170"/>
    </row>
    <row r="352" spans="6:15" ht="12.75">
      <c r="F352" s="142"/>
      <c r="O352" s="142"/>
    </row>
    <row r="353" spans="6:15" ht="12.75">
      <c r="F353" s="142"/>
      <c r="O353" s="142"/>
    </row>
    <row r="354" spans="5:15" ht="12.75">
      <c r="E354" s="237"/>
      <c r="F354" s="142"/>
      <c r="O354" s="142"/>
    </row>
    <row r="355" spans="5:15" ht="12.75">
      <c r="E355" s="237"/>
      <c r="F355" s="142"/>
      <c r="O355" s="142"/>
    </row>
    <row r="356" spans="6:15" ht="12.75">
      <c r="F356" s="238"/>
      <c r="O356" s="238"/>
    </row>
    <row r="357" ht="12.75">
      <c r="O357" s="170"/>
    </row>
    <row r="358" ht="12.75">
      <c r="O358" s="170"/>
    </row>
    <row r="359" spans="6:15" ht="12.75">
      <c r="F359" s="142"/>
      <c r="G359" s="142"/>
      <c r="O359" s="142"/>
    </row>
    <row r="360" ht="12.75">
      <c r="O360" s="170"/>
    </row>
    <row r="361" ht="12.75">
      <c r="O361" s="170"/>
    </row>
    <row r="362" ht="12.75">
      <c r="O362" s="170"/>
    </row>
    <row r="363" ht="12.75">
      <c r="O363" s="170"/>
    </row>
    <row r="364" ht="12.75">
      <c r="O364" s="170"/>
    </row>
    <row r="365" ht="12.75">
      <c r="O365" s="170"/>
    </row>
    <row r="366" ht="12.75">
      <c r="O366" s="170"/>
    </row>
    <row r="367" ht="12.75">
      <c r="O367" s="170"/>
    </row>
    <row r="368" ht="12.75">
      <c r="O368" s="170"/>
    </row>
    <row r="369" ht="12.75">
      <c r="O369" s="170"/>
    </row>
    <row r="370" ht="12.75">
      <c r="O370" s="170"/>
    </row>
    <row r="371" ht="12.75">
      <c r="O371" s="170"/>
    </row>
    <row r="372" ht="12.75">
      <c r="O372" s="170"/>
    </row>
    <row r="373" ht="12.75">
      <c r="O373" s="170"/>
    </row>
    <row r="374" ht="12.75">
      <c r="O374" s="170"/>
    </row>
    <row r="375" ht="12.75">
      <c r="O375" s="170"/>
    </row>
    <row r="376" ht="12.75">
      <c r="O376" s="170"/>
    </row>
    <row r="377" ht="12.75">
      <c r="O377" s="170"/>
    </row>
    <row r="378" ht="12.75">
      <c r="O378" s="170"/>
    </row>
    <row r="379" ht="12.75">
      <c r="O379" s="170"/>
    </row>
    <row r="380" ht="12.75">
      <c r="O380" s="170"/>
    </row>
    <row r="381" ht="12.75">
      <c r="O381" s="170"/>
    </row>
    <row r="382" ht="12.75">
      <c r="O382" s="170"/>
    </row>
    <row r="383" ht="12.75">
      <c r="O383" s="170"/>
    </row>
    <row r="384" ht="12.75">
      <c r="O384" s="170"/>
    </row>
    <row r="385" ht="12.75">
      <c r="O385" s="170"/>
    </row>
    <row r="386" ht="12.75">
      <c r="O386" s="170"/>
    </row>
    <row r="387" ht="12.75">
      <c r="O387" s="170"/>
    </row>
    <row r="388" ht="12.75">
      <c r="O388" s="170"/>
    </row>
    <row r="389" ht="12.75">
      <c r="O389" s="170"/>
    </row>
    <row r="390" ht="12.75">
      <c r="O390" s="170"/>
    </row>
    <row r="391" ht="12.75">
      <c r="O391" s="170"/>
    </row>
    <row r="392" ht="12.75">
      <c r="O392" s="170"/>
    </row>
    <row r="393" ht="12.75">
      <c r="O393" s="170"/>
    </row>
    <row r="394" ht="12.75">
      <c r="O394" s="170"/>
    </row>
    <row r="395" ht="12.75">
      <c r="O395" s="170"/>
    </row>
    <row r="396" ht="12.75">
      <c r="O396" s="170"/>
    </row>
    <row r="397" ht="12.75">
      <c r="O397" s="170"/>
    </row>
    <row r="398" ht="12.75">
      <c r="O398" s="170"/>
    </row>
    <row r="399" ht="12.75">
      <c r="O399" s="170"/>
    </row>
    <row r="400" ht="12.75">
      <c r="O400" s="170"/>
    </row>
    <row r="401" ht="12.75">
      <c r="O401" s="170"/>
    </row>
    <row r="402" ht="12.75">
      <c r="O402" s="170"/>
    </row>
  </sheetData>
  <mergeCells count="1">
    <mergeCell ref="P93:P94"/>
  </mergeCells>
  <printOptions horizontalCentered="1"/>
  <pageMargins left="0.17" right="0.17" top="0.17" bottom="0.16" header="0.17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="150" zoomScaleNormal="150" workbookViewId="0" topLeftCell="A99">
      <selection activeCell="A1" sqref="A1:H101"/>
    </sheetView>
  </sheetViews>
  <sheetFormatPr defaultColWidth="9.140625" defaultRowHeight="12.75"/>
  <cols>
    <col min="1" max="1" width="5.28125" style="47" customWidth="1"/>
    <col min="2" max="2" width="7.28125" style="47" customWidth="1"/>
    <col min="3" max="3" width="4.8515625" style="47" customWidth="1"/>
    <col min="4" max="4" width="24.57421875" style="47" customWidth="1"/>
    <col min="5" max="5" width="24.7109375" style="47" customWidth="1"/>
    <col min="6" max="6" width="16.140625" style="106" customWidth="1"/>
    <col min="7" max="7" width="20.140625" style="47" customWidth="1"/>
    <col min="8" max="8" width="47.57421875" style="107" customWidth="1"/>
    <col min="9" max="16384" width="9.140625" style="47" customWidth="1"/>
  </cols>
  <sheetData>
    <row r="1" spans="1:9" ht="24.75" customHeight="1">
      <c r="A1" s="44" t="s">
        <v>240</v>
      </c>
      <c r="B1" s="45"/>
      <c r="C1" s="46"/>
      <c r="E1" s="48"/>
      <c r="F1" s="49"/>
      <c r="G1" s="48"/>
      <c r="H1" s="192" t="s">
        <v>380</v>
      </c>
      <c r="I1" s="239"/>
    </row>
    <row r="2" spans="1:9" ht="6" customHeight="1">
      <c r="A2" s="44"/>
      <c r="B2" s="45"/>
      <c r="C2" s="46"/>
      <c r="E2" s="48"/>
      <c r="F2" s="49"/>
      <c r="G2" s="48"/>
      <c r="H2" s="239"/>
      <c r="I2" s="239"/>
    </row>
    <row r="3" spans="1:8" s="50" customFormat="1" ht="15.75" customHeight="1">
      <c r="A3" s="340" t="s">
        <v>21</v>
      </c>
      <c r="B3" s="340" t="s">
        <v>42</v>
      </c>
      <c r="C3" s="340" t="s">
        <v>23</v>
      </c>
      <c r="D3" s="340" t="s">
        <v>24</v>
      </c>
      <c r="E3" s="340" t="s">
        <v>241</v>
      </c>
      <c r="F3" s="341" t="s">
        <v>25</v>
      </c>
      <c r="G3" s="340" t="s">
        <v>242</v>
      </c>
      <c r="H3" s="337"/>
    </row>
    <row r="4" spans="1:8" s="51" customFormat="1" ht="23.25" customHeight="1">
      <c r="A4" s="340"/>
      <c r="B4" s="340"/>
      <c r="C4" s="340"/>
      <c r="D4" s="340"/>
      <c r="E4" s="340"/>
      <c r="F4" s="341"/>
      <c r="G4" s="340"/>
      <c r="H4" s="338"/>
    </row>
    <row r="5" spans="1:8" ht="12.75">
      <c r="A5" s="52"/>
      <c r="B5" s="52"/>
      <c r="C5" s="52"/>
      <c r="D5" s="52"/>
      <c r="E5" s="52"/>
      <c r="F5" s="53"/>
      <c r="G5" s="52"/>
      <c r="H5" s="54"/>
    </row>
    <row r="6" spans="1:8" ht="51" customHeight="1" hidden="1" thickBot="1">
      <c r="A6" s="52"/>
      <c r="B6" s="52"/>
      <c r="C6" s="52"/>
      <c r="D6" s="52"/>
      <c r="E6" s="55" t="s">
        <v>86</v>
      </c>
      <c r="F6" s="56"/>
      <c r="G6" s="55"/>
      <c r="H6" s="54"/>
    </row>
    <row r="7" spans="1:8" ht="12.75">
      <c r="A7" s="57" t="s">
        <v>43</v>
      </c>
      <c r="B7" s="23"/>
      <c r="C7" s="23"/>
      <c r="D7" s="24" t="s">
        <v>44</v>
      </c>
      <c r="E7" s="58">
        <f>E8</f>
        <v>1055700</v>
      </c>
      <c r="F7" s="117">
        <f>F8</f>
        <v>0</v>
      </c>
      <c r="G7" s="58">
        <f>G8</f>
        <v>1055700</v>
      </c>
      <c r="H7" s="59"/>
    </row>
    <row r="8" spans="1:8" s="50" customFormat="1" ht="25.5">
      <c r="A8" s="15"/>
      <c r="B8" s="26" t="s">
        <v>48</v>
      </c>
      <c r="C8" s="15"/>
      <c r="D8" s="18" t="s">
        <v>49</v>
      </c>
      <c r="E8" s="60">
        <f>SUM(E9:E9)</f>
        <v>1055700</v>
      </c>
      <c r="F8" s="61">
        <f>SUM(F9:F9)</f>
        <v>0</v>
      </c>
      <c r="G8" s="60">
        <f>SUM(G9:G9)</f>
        <v>1055700</v>
      </c>
      <c r="H8" s="62"/>
    </row>
    <row r="9" spans="1:8" s="50" customFormat="1" ht="25.5">
      <c r="A9" s="28"/>
      <c r="B9" s="63"/>
      <c r="C9" s="29">
        <v>6050</v>
      </c>
      <c r="D9" s="29" t="s">
        <v>50</v>
      </c>
      <c r="E9" s="64">
        <f>SUM(E10:E16)</f>
        <v>1055700</v>
      </c>
      <c r="F9" s="65">
        <f>SUM(F10:F16)</f>
        <v>0</v>
      </c>
      <c r="G9" s="64">
        <f>SUM(G10:G16)</f>
        <v>1055700</v>
      </c>
      <c r="H9" s="62"/>
    </row>
    <row r="10" spans="1:8" s="50" customFormat="1" ht="12.75">
      <c r="A10" s="28"/>
      <c r="B10" s="63"/>
      <c r="C10" s="29"/>
      <c r="D10" s="29"/>
      <c r="E10" s="66">
        <v>25000</v>
      </c>
      <c r="F10" s="68"/>
      <c r="G10" s="66">
        <f aca="true" t="shared" si="0" ref="G10:G16">E10+F10</f>
        <v>25000</v>
      </c>
      <c r="H10" s="67" t="s">
        <v>87</v>
      </c>
    </row>
    <row r="11" spans="1:8" s="50" customFormat="1" ht="12.75">
      <c r="A11" s="28"/>
      <c r="B11" s="63"/>
      <c r="C11" s="29"/>
      <c r="D11" s="29"/>
      <c r="E11" s="66">
        <v>15000</v>
      </c>
      <c r="F11" s="68"/>
      <c r="G11" s="66">
        <f t="shared" si="0"/>
        <v>15000</v>
      </c>
      <c r="H11" s="67" t="s">
        <v>243</v>
      </c>
    </row>
    <row r="12" spans="1:8" s="50" customFormat="1" ht="24">
      <c r="A12" s="28"/>
      <c r="B12" s="63"/>
      <c r="C12" s="29"/>
      <c r="D12" s="29"/>
      <c r="E12" s="66">
        <v>90000</v>
      </c>
      <c r="F12" s="68">
        <v>65000</v>
      </c>
      <c r="G12" s="66">
        <f t="shared" si="0"/>
        <v>155000</v>
      </c>
      <c r="H12" s="67" t="s">
        <v>244</v>
      </c>
    </row>
    <row r="13" spans="1:8" s="50" customFormat="1" ht="12.75">
      <c r="A13" s="28"/>
      <c r="B13" s="63"/>
      <c r="C13" s="29"/>
      <c r="D13" s="29"/>
      <c r="E13" s="66">
        <v>120000</v>
      </c>
      <c r="F13" s="68"/>
      <c r="G13" s="66">
        <f t="shared" si="0"/>
        <v>120000</v>
      </c>
      <c r="H13" s="67" t="s">
        <v>266</v>
      </c>
    </row>
    <row r="14" spans="1:8" s="50" customFormat="1" ht="12.75">
      <c r="A14" s="28"/>
      <c r="B14" s="63"/>
      <c r="C14" s="29"/>
      <c r="D14" s="29"/>
      <c r="E14" s="66">
        <v>205000</v>
      </c>
      <c r="F14" s="68"/>
      <c r="G14" s="66">
        <f t="shared" si="0"/>
        <v>205000</v>
      </c>
      <c r="H14" s="67" t="s">
        <v>88</v>
      </c>
    </row>
    <row r="15" spans="1:8" s="50" customFormat="1" ht="24">
      <c r="A15" s="28"/>
      <c r="B15" s="63"/>
      <c r="C15" s="29"/>
      <c r="D15" s="29"/>
      <c r="E15" s="66">
        <v>490700</v>
      </c>
      <c r="F15" s="139">
        <v>-65000</v>
      </c>
      <c r="G15" s="66">
        <f t="shared" si="0"/>
        <v>425700</v>
      </c>
      <c r="H15" s="67" t="s">
        <v>267</v>
      </c>
    </row>
    <row r="16" spans="1:8" s="50" customFormat="1" ht="12.75">
      <c r="A16" s="28"/>
      <c r="B16" s="63"/>
      <c r="C16" s="29"/>
      <c r="D16" s="29"/>
      <c r="E16" s="66">
        <v>110000</v>
      </c>
      <c r="F16" s="68"/>
      <c r="G16" s="66">
        <f t="shared" si="0"/>
        <v>110000</v>
      </c>
      <c r="H16" s="67" t="s">
        <v>245</v>
      </c>
    </row>
    <row r="17" spans="1:8" s="50" customFormat="1" ht="12.75">
      <c r="A17" s="32">
        <v>600</v>
      </c>
      <c r="B17" s="32"/>
      <c r="C17" s="32"/>
      <c r="D17" s="33" t="s">
        <v>53</v>
      </c>
      <c r="E17" s="69">
        <f>E20+E18</f>
        <v>1082000</v>
      </c>
      <c r="F17" s="70">
        <f>F20+F18</f>
        <v>120000</v>
      </c>
      <c r="G17" s="69">
        <f>G20+G18</f>
        <v>1202000</v>
      </c>
      <c r="H17" s="71"/>
    </row>
    <row r="18" spans="1:8" s="73" customFormat="1" ht="12.75">
      <c r="A18" s="37"/>
      <c r="B18" s="15">
        <v>60014</v>
      </c>
      <c r="C18" s="15"/>
      <c r="D18" s="18" t="s">
        <v>54</v>
      </c>
      <c r="E18" s="39">
        <f>E19</f>
        <v>118000</v>
      </c>
      <c r="F18" s="40">
        <f>F19</f>
        <v>0</v>
      </c>
      <c r="G18" s="39">
        <f>G19</f>
        <v>118000</v>
      </c>
      <c r="H18" s="72"/>
    </row>
    <row r="19" spans="1:8" s="73" customFormat="1" ht="80.25" customHeight="1">
      <c r="A19" s="37"/>
      <c r="B19" s="15"/>
      <c r="C19" s="28">
        <v>6300</v>
      </c>
      <c r="D19" s="29" t="s">
        <v>56</v>
      </c>
      <c r="E19" s="38">
        <v>118000</v>
      </c>
      <c r="F19" s="330"/>
      <c r="G19" s="66">
        <f>E19+F19</f>
        <v>118000</v>
      </c>
      <c r="H19" s="74" t="s">
        <v>246</v>
      </c>
    </row>
    <row r="20" spans="1:8" s="50" customFormat="1" ht="12.75">
      <c r="A20" s="15"/>
      <c r="B20" s="15">
        <v>60016</v>
      </c>
      <c r="C20" s="15"/>
      <c r="D20" s="18" t="s">
        <v>57</v>
      </c>
      <c r="E20" s="60">
        <f>SUM(E21:E21)</f>
        <v>964000</v>
      </c>
      <c r="F20" s="61">
        <f>SUM(F21:F21)</f>
        <v>120000</v>
      </c>
      <c r="G20" s="60">
        <f>SUM(G21:G21)</f>
        <v>1084000</v>
      </c>
      <c r="H20" s="339"/>
    </row>
    <row r="21" spans="1:8" s="50" customFormat="1" ht="25.5">
      <c r="A21" s="28"/>
      <c r="B21" s="27"/>
      <c r="C21" s="28">
        <v>6050</v>
      </c>
      <c r="D21" s="29" t="s">
        <v>50</v>
      </c>
      <c r="E21" s="64">
        <f>SUM(E22:E25)</f>
        <v>964000</v>
      </c>
      <c r="F21" s="65">
        <f>SUM(F22:F25)</f>
        <v>120000</v>
      </c>
      <c r="G21" s="64">
        <f>SUM(G22:G25)</f>
        <v>1084000</v>
      </c>
      <c r="H21" s="339"/>
    </row>
    <row r="22" spans="1:8" s="50" customFormat="1" ht="24">
      <c r="A22" s="28"/>
      <c r="B22" s="27"/>
      <c r="C22" s="28"/>
      <c r="D22" s="29"/>
      <c r="E22" s="66">
        <v>440000</v>
      </c>
      <c r="F22" s="68"/>
      <c r="G22" s="66">
        <f>E22+F22</f>
        <v>440000</v>
      </c>
      <c r="H22" s="67" t="s">
        <v>247</v>
      </c>
    </row>
    <row r="23" spans="1:8" s="50" customFormat="1" ht="12.75">
      <c r="A23" s="28"/>
      <c r="B23" s="27"/>
      <c r="C23" s="28"/>
      <c r="D23" s="29"/>
      <c r="E23" s="66">
        <v>30000</v>
      </c>
      <c r="F23" s="68"/>
      <c r="G23" s="66">
        <f>E23+F23</f>
        <v>30000</v>
      </c>
      <c r="H23" s="322" t="s">
        <v>340</v>
      </c>
    </row>
    <row r="24" spans="1:8" s="50" customFormat="1" ht="24">
      <c r="A24" s="28"/>
      <c r="B24" s="28"/>
      <c r="C24" s="28"/>
      <c r="D24" s="29"/>
      <c r="E24" s="66">
        <v>184000</v>
      </c>
      <c r="F24" s="68"/>
      <c r="G24" s="66">
        <f>E24+F24</f>
        <v>184000</v>
      </c>
      <c r="H24" s="240" t="s">
        <v>248</v>
      </c>
    </row>
    <row r="25" spans="1:8" s="50" customFormat="1" ht="12.75">
      <c r="A25" s="28"/>
      <c r="B25" s="27"/>
      <c r="C25" s="28"/>
      <c r="D25" s="29"/>
      <c r="E25" s="66">
        <v>310000</v>
      </c>
      <c r="F25" s="68">
        <v>120000</v>
      </c>
      <c r="G25" s="66">
        <f>E25+F25</f>
        <v>430000</v>
      </c>
      <c r="H25" s="67" t="s">
        <v>166</v>
      </c>
    </row>
    <row r="26" spans="1:8" s="50" customFormat="1" ht="12.75">
      <c r="A26" s="75">
        <v>700</v>
      </c>
      <c r="B26" s="75"/>
      <c r="C26" s="75"/>
      <c r="D26" s="76" t="s">
        <v>27</v>
      </c>
      <c r="E26" s="77">
        <f>E32+E27</f>
        <v>999708</v>
      </c>
      <c r="F26" s="78">
        <f>F32+F27</f>
        <v>0</v>
      </c>
      <c r="G26" s="77">
        <f>G32+G27</f>
        <v>999708</v>
      </c>
      <c r="H26" s="79"/>
    </row>
    <row r="27" spans="1:8" s="143" customFormat="1" ht="25.5">
      <c r="A27" s="37"/>
      <c r="B27" s="15">
        <v>70004</v>
      </c>
      <c r="C27" s="15"/>
      <c r="D27" s="18" t="s">
        <v>58</v>
      </c>
      <c r="E27" s="39">
        <f>E28</f>
        <v>183000</v>
      </c>
      <c r="F27" s="40">
        <f>F28</f>
        <v>0</v>
      </c>
      <c r="G27" s="39">
        <f>G28</f>
        <v>183000</v>
      </c>
      <c r="H27" s="72"/>
    </row>
    <row r="28" spans="1:8" s="48" customFormat="1" ht="80.25" customHeight="1">
      <c r="A28" s="80"/>
      <c r="B28" s="80"/>
      <c r="C28" s="81">
        <v>6210</v>
      </c>
      <c r="D28" s="82" t="s">
        <v>60</v>
      </c>
      <c r="E28" s="144">
        <f>SUM(E29:E31)</f>
        <v>183000</v>
      </c>
      <c r="F28" s="145">
        <f>SUM(F29:F31)</f>
        <v>0</v>
      </c>
      <c r="G28" s="144">
        <f>SUM(G29:G31)</f>
        <v>183000</v>
      </c>
      <c r="H28" s="74"/>
    </row>
    <row r="29" spans="1:8" s="48" customFormat="1" ht="29.25" customHeight="1">
      <c r="A29" s="80"/>
      <c r="B29" s="80"/>
      <c r="C29" s="81"/>
      <c r="D29" s="82"/>
      <c r="E29" s="83">
        <v>183000</v>
      </c>
      <c r="F29" s="331">
        <v>-59904</v>
      </c>
      <c r="G29" s="66">
        <f>E29+F29</f>
        <v>123096</v>
      </c>
      <c r="H29" s="74" t="s">
        <v>268</v>
      </c>
    </row>
    <row r="30" spans="1:8" s="48" customFormat="1" ht="29.25" customHeight="1">
      <c r="A30" s="80"/>
      <c r="B30" s="80"/>
      <c r="C30" s="81"/>
      <c r="D30" s="82"/>
      <c r="E30" s="83"/>
      <c r="F30" s="84">
        <v>59904</v>
      </c>
      <c r="G30" s="66">
        <f>E30+F30</f>
        <v>59904</v>
      </c>
      <c r="H30" s="74" t="s">
        <v>361</v>
      </c>
    </row>
    <row r="31" spans="1:8" s="48" customFormat="1" ht="29.25" customHeight="1" hidden="1">
      <c r="A31" s="80"/>
      <c r="B31" s="80"/>
      <c r="C31" s="81"/>
      <c r="D31" s="82"/>
      <c r="E31" s="83"/>
      <c r="F31" s="84"/>
      <c r="G31" s="66">
        <f>E31+F31</f>
        <v>0</v>
      </c>
      <c r="H31" s="74"/>
    </row>
    <row r="32" spans="1:8" s="86" customFormat="1" ht="29.25" customHeight="1">
      <c r="A32" s="37"/>
      <c r="B32" s="15">
        <v>70005</v>
      </c>
      <c r="C32" s="15"/>
      <c r="D32" s="18" t="s">
        <v>28</v>
      </c>
      <c r="E32" s="60">
        <f>E33+E37</f>
        <v>816708</v>
      </c>
      <c r="F32" s="61">
        <f>F33+F37</f>
        <v>0</v>
      </c>
      <c r="G32" s="60">
        <f>G33+G37</f>
        <v>816708</v>
      </c>
      <c r="H32" s="85"/>
    </row>
    <row r="33" spans="1:8" s="86" customFormat="1" ht="25.5">
      <c r="A33" s="37"/>
      <c r="B33" s="37"/>
      <c r="C33" s="28">
        <v>6050</v>
      </c>
      <c r="D33" s="29" t="s">
        <v>50</v>
      </c>
      <c r="E33" s="39">
        <f>SUM(E34:E36)</f>
        <v>280000</v>
      </c>
      <c r="F33" s="40">
        <f>SUM(F34:F36)</f>
        <v>0</v>
      </c>
      <c r="G33" s="39">
        <f>SUM(G34:G36)</f>
        <v>280000</v>
      </c>
      <c r="H33" s="87"/>
    </row>
    <row r="34" spans="1:8" s="86" customFormat="1" ht="12.75">
      <c r="A34" s="37"/>
      <c r="B34" s="37"/>
      <c r="C34" s="28"/>
      <c r="D34" s="29"/>
      <c r="E34" s="38">
        <v>90000</v>
      </c>
      <c r="F34" s="41"/>
      <c r="G34" s="66">
        <f>E34+F34</f>
        <v>90000</v>
      </c>
      <c r="H34" s="87" t="s">
        <v>269</v>
      </c>
    </row>
    <row r="35" spans="1:8" s="86" customFormat="1" ht="12.75">
      <c r="A35" s="37"/>
      <c r="B35" s="37"/>
      <c r="C35" s="28"/>
      <c r="D35" s="29"/>
      <c r="E35" s="38">
        <v>90000</v>
      </c>
      <c r="F35" s="41"/>
      <c r="G35" s="66">
        <f>E35+F35</f>
        <v>90000</v>
      </c>
      <c r="H35" s="87" t="s">
        <v>249</v>
      </c>
    </row>
    <row r="36" spans="1:8" s="86" customFormat="1" ht="12.75">
      <c r="A36" s="37"/>
      <c r="B36" s="37"/>
      <c r="C36" s="28"/>
      <c r="D36" s="29"/>
      <c r="E36" s="38">
        <v>100000</v>
      </c>
      <c r="F36" s="41"/>
      <c r="G36" s="66">
        <f>E36+F36</f>
        <v>100000</v>
      </c>
      <c r="H36" s="87" t="s">
        <v>250</v>
      </c>
    </row>
    <row r="37" spans="1:8" s="86" customFormat="1" ht="38.25">
      <c r="A37" s="37"/>
      <c r="B37" s="37"/>
      <c r="C37" s="28">
        <v>6060</v>
      </c>
      <c r="D37" s="29" t="s">
        <v>61</v>
      </c>
      <c r="E37" s="39">
        <f>SUM(E38:E39)</f>
        <v>536708</v>
      </c>
      <c r="F37" s="40">
        <f>SUM(F38:F39)</f>
        <v>0</v>
      </c>
      <c r="G37" s="39">
        <f>SUM(G38:G39)</f>
        <v>536708</v>
      </c>
      <c r="H37" s="87"/>
    </row>
    <row r="38" spans="1:8" s="86" customFormat="1" ht="12.75">
      <c r="A38" s="37"/>
      <c r="B38" s="37"/>
      <c r="C38" s="28"/>
      <c r="D38" s="29"/>
      <c r="E38" s="38">
        <v>125000</v>
      </c>
      <c r="F38" s="41"/>
      <c r="G38" s="66">
        <f>E38+F38</f>
        <v>125000</v>
      </c>
      <c r="H38" s="87" t="s">
        <v>89</v>
      </c>
    </row>
    <row r="39" spans="1:8" s="86" customFormat="1" ht="12.75">
      <c r="A39" s="37"/>
      <c r="B39" s="37"/>
      <c r="C39" s="28"/>
      <c r="D39" s="29"/>
      <c r="E39" s="38">
        <v>411708</v>
      </c>
      <c r="F39" s="41"/>
      <c r="G39" s="66">
        <f>E39+F39</f>
        <v>411708</v>
      </c>
      <c r="H39" s="87" t="s">
        <v>90</v>
      </c>
    </row>
    <row r="40" spans="1:8" s="50" customFormat="1" ht="12.75">
      <c r="A40" s="32">
        <v>750</v>
      </c>
      <c r="B40" s="32"/>
      <c r="C40" s="32"/>
      <c r="D40" s="33" t="s">
        <v>31</v>
      </c>
      <c r="E40" s="69">
        <f>E41+E46</f>
        <v>449500</v>
      </c>
      <c r="F40" s="70">
        <f>F41</f>
        <v>0</v>
      </c>
      <c r="G40" s="69">
        <f>G41+G46</f>
        <v>449500</v>
      </c>
      <c r="H40" s="71"/>
    </row>
    <row r="41" spans="1:8" s="50" customFormat="1" ht="12.75">
      <c r="A41" s="15"/>
      <c r="B41" s="15">
        <v>75023</v>
      </c>
      <c r="C41" s="15"/>
      <c r="D41" s="18" t="s">
        <v>33</v>
      </c>
      <c r="E41" s="60">
        <f>E42+E43</f>
        <v>142000</v>
      </c>
      <c r="F41" s="61">
        <f>F42+F43+F46</f>
        <v>0</v>
      </c>
      <c r="G41" s="60">
        <f>G42+G43</f>
        <v>142000</v>
      </c>
      <c r="H41" s="62"/>
    </row>
    <row r="42" spans="1:8" s="50" customFormat="1" ht="36">
      <c r="A42" s="15"/>
      <c r="B42" s="15"/>
      <c r="C42" s="28">
        <v>6050</v>
      </c>
      <c r="D42" s="29" t="s">
        <v>50</v>
      </c>
      <c r="E42" s="43">
        <v>100000</v>
      </c>
      <c r="F42" s="88"/>
      <c r="G42" s="66">
        <f>E42+F42</f>
        <v>100000</v>
      </c>
      <c r="H42" s="74" t="s">
        <v>270</v>
      </c>
    </row>
    <row r="43" spans="1:8" s="50" customFormat="1" ht="38.25" customHeight="1">
      <c r="A43" s="15"/>
      <c r="B43" s="28"/>
      <c r="C43" s="28">
        <v>6060</v>
      </c>
      <c r="D43" s="29" t="s">
        <v>61</v>
      </c>
      <c r="E43" s="60">
        <f>SUM(E44:E45)</f>
        <v>42000</v>
      </c>
      <c r="F43" s="61">
        <f>SUM(F44:F45)</f>
        <v>0</v>
      </c>
      <c r="G43" s="60">
        <f>SUM(G44:G45)</f>
        <v>42000</v>
      </c>
      <c r="H43" s="62"/>
    </row>
    <row r="44" spans="1:8" s="50" customFormat="1" ht="12.75">
      <c r="A44" s="15"/>
      <c r="B44" s="28"/>
      <c r="C44" s="28"/>
      <c r="D44" s="29"/>
      <c r="E44" s="43">
        <v>12000</v>
      </c>
      <c r="F44" s="88"/>
      <c r="G44" s="66">
        <f>E44+F44</f>
        <v>12000</v>
      </c>
      <c r="H44" s="62" t="s">
        <v>251</v>
      </c>
    </row>
    <row r="45" spans="1:8" s="50" customFormat="1" ht="12.75">
      <c r="A45" s="15"/>
      <c r="B45" s="28"/>
      <c r="C45" s="28"/>
      <c r="D45" s="29"/>
      <c r="E45" s="43">
        <v>30000</v>
      </c>
      <c r="F45" s="88"/>
      <c r="G45" s="66">
        <f>E45+F45</f>
        <v>30000</v>
      </c>
      <c r="H45" s="62" t="s">
        <v>91</v>
      </c>
    </row>
    <row r="46" spans="1:8" s="50" customFormat="1" ht="14.25" customHeight="1">
      <c r="A46" s="15"/>
      <c r="B46" s="15">
        <v>75095</v>
      </c>
      <c r="C46" s="15"/>
      <c r="D46" s="18" t="s">
        <v>40</v>
      </c>
      <c r="E46" s="60">
        <f>E47+E51</f>
        <v>307500</v>
      </c>
      <c r="F46" s="61">
        <f>F47+F51</f>
        <v>0</v>
      </c>
      <c r="G46" s="60">
        <f>G47+G51</f>
        <v>307500</v>
      </c>
      <c r="H46" s="62"/>
    </row>
    <row r="47" spans="1:8" s="50" customFormat="1" ht="25.5">
      <c r="A47" s="15"/>
      <c r="B47" s="28"/>
      <c r="C47" s="28">
        <v>6050</v>
      </c>
      <c r="D47" s="29" t="s">
        <v>50</v>
      </c>
      <c r="E47" s="60">
        <f>SUM(E48:E50)</f>
        <v>300000</v>
      </c>
      <c r="F47" s="61">
        <f>SUM(F48:F50)</f>
        <v>0</v>
      </c>
      <c r="G47" s="60">
        <f>SUM(G48:G50)</f>
        <v>300000</v>
      </c>
      <c r="H47" s="89"/>
    </row>
    <row r="48" spans="1:8" s="50" customFormat="1" ht="12.75">
      <c r="A48" s="15"/>
      <c r="B48" s="28"/>
      <c r="C48" s="28"/>
      <c r="D48" s="29"/>
      <c r="E48" s="43">
        <v>170000</v>
      </c>
      <c r="F48" s="88"/>
      <c r="G48" s="66">
        <f>E48+F48</f>
        <v>170000</v>
      </c>
      <c r="H48" s="89" t="s">
        <v>92</v>
      </c>
    </row>
    <row r="49" spans="1:8" s="50" customFormat="1" ht="12.75">
      <c r="A49" s="15"/>
      <c r="B49" s="28"/>
      <c r="C49" s="28"/>
      <c r="D49" s="29"/>
      <c r="E49" s="43">
        <v>30000</v>
      </c>
      <c r="F49" s="88"/>
      <c r="G49" s="66">
        <f>E49+F49</f>
        <v>30000</v>
      </c>
      <c r="H49" s="62" t="s">
        <v>341</v>
      </c>
    </row>
    <row r="50" spans="1:8" s="50" customFormat="1" ht="12.75">
      <c r="A50" s="15"/>
      <c r="B50" s="28"/>
      <c r="C50" s="28"/>
      <c r="D50" s="29"/>
      <c r="E50" s="43">
        <v>100000</v>
      </c>
      <c r="F50" s="88"/>
      <c r="G50" s="66">
        <f>E50+F50</f>
        <v>100000</v>
      </c>
      <c r="H50" s="89" t="s">
        <v>252</v>
      </c>
    </row>
    <row r="51" spans="1:8" s="50" customFormat="1" ht="38.25">
      <c r="A51" s="15"/>
      <c r="B51" s="28"/>
      <c r="C51" s="28">
        <v>6060</v>
      </c>
      <c r="D51" s="29" t="s">
        <v>61</v>
      </c>
      <c r="E51" s="60">
        <f>SUM(E52:E53)</f>
        <v>7500</v>
      </c>
      <c r="F51" s="61">
        <f>SUM(F52:F53)</f>
        <v>0</v>
      </c>
      <c r="G51" s="60">
        <f>SUM(G52:G53)</f>
        <v>7500</v>
      </c>
      <c r="H51" s="89"/>
    </row>
    <row r="52" spans="1:8" s="50" customFormat="1" ht="12.75">
      <c r="A52" s="15"/>
      <c r="B52" s="28"/>
      <c r="C52" s="28"/>
      <c r="D52" s="29"/>
      <c r="E52" s="43">
        <v>7500</v>
      </c>
      <c r="F52" s="88"/>
      <c r="G52" s="66">
        <f>E52+F52</f>
        <v>7500</v>
      </c>
      <c r="H52" s="89" t="s">
        <v>253</v>
      </c>
    </row>
    <row r="53" spans="1:8" s="50" customFormat="1" ht="12.75" hidden="1">
      <c r="A53" s="15"/>
      <c r="B53" s="28"/>
      <c r="C53" s="28"/>
      <c r="D53" s="29"/>
      <c r="E53" s="43"/>
      <c r="F53" s="88"/>
      <c r="G53" s="66">
        <f>E53+F53</f>
        <v>0</v>
      </c>
      <c r="H53" s="89" t="s">
        <v>167</v>
      </c>
    </row>
    <row r="54" spans="1:8" s="50" customFormat="1" ht="25.5">
      <c r="A54" s="32">
        <v>754</v>
      </c>
      <c r="B54" s="32"/>
      <c r="C54" s="32"/>
      <c r="D54" s="33" t="s">
        <v>78</v>
      </c>
      <c r="E54" s="69">
        <f>E55</f>
        <v>26000</v>
      </c>
      <c r="F54" s="70">
        <f>F55</f>
        <v>0</v>
      </c>
      <c r="G54" s="69">
        <f>G55</f>
        <v>26000</v>
      </c>
      <c r="H54" s="71"/>
    </row>
    <row r="55" spans="1:8" s="50" customFormat="1" ht="12.75">
      <c r="A55" s="15"/>
      <c r="B55" s="15">
        <v>75412</v>
      </c>
      <c r="C55" s="15"/>
      <c r="D55" s="18" t="s">
        <v>79</v>
      </c>
      <c r="E55" s="60">
        <f>SUM(E56:E56)</f>
        <v>26000</v>
      </c>
      <c r="F55" s="61">
        <f>SUM(F56:F56)</f>
        <v>0</v>
      </c>
      <c r="G55" s="60">
        <f>SUM(G56:G56)</f>
        <v>26000</v>
      </c>
      <c r="H55" s="62"/>
    </row>
    <row r="56" spans="1:8" s="50" customFormat="1" ht="63.75" customHeight="1">
      <c r="A56" s="15"/>
      <c r="B56" s="15"/>
      <c r="C56" s="28">
        <v>6230</v>
      </c>
      <c r="D56" s="29" t="s">
        <v>80</v>
      </c>
      <c r="E56" s="43">
        <v>26000</v>
      </c>
      <c r="F56" s="88"/>
      <c r="G56" s="43">
        <f>E56+F56</f>
        <v>26000</v>
      </c>
      <c r="H56" s="62" t="s">
        <v>93</v>
      </c>
    </row>
    <row r="57" spans="1:8" s="50" customFormat="1" ht="12.75">
      <c r="A57" s="32">
        <v>801</v>
      </c>
      <c r="B57" s="32"/>
      <c r="C57" s="32"/>
      <c r="D57" s="33" t="s">
        <v>35</v>
      </c>
      <c r="E57" s="69">
        <f>E61+E69+E58+E77+E79</f>
        <v>106500</v>
      </c>
      <c r="F57" s="70">
        <f>F61+F69+F58+F77+F79</f>
        <v>62833</v>
      </c>
      <c r="G57" s="69">
        <f>G61+G69+G58+G77+G79</f>
        <v>169333</v>
      </c>
      <c r="H57" s="71"/>
    </row>
    <row r="58" spans="1:8" s="73" customFormat="1" ht="12.75">
      <c r="A58" s="37"/>
      <c r="B58" s="15">
        <v>80101</v>
      </c>
      <c r="C58" s="15"/>
      <c r="D58" s="18" t="s">
        <v>36</v>
      </c>
      <c r="E58" s="39">
        <f>E59+E60</f>
        <v>27500</v>
      </c>
      <c r="F58" s="40">
        <f>F59+F60</f>
        <v>0</v>
      </c>
      <c r="G58" s="39">
        <f>G59+G60</f>
        <v>27500</v>
      </c>
      <c r="H58" s="72"/>
    </row>
    <row r="59" spans="1:8" s="73" customFormat="1" ht="25.5">
      <c r="A59" s="37"/>
      <c r="B59" s="15"/>
      <c r="C59" s="28">
        <v>6050</v>
      </c>
      <c r="D59" s="29" t="s">
        <v>50</v>
      </c>
      <c r="E59" s="38">
        <v>3000</v>
      </c>
      <c r="F59" s="41"/>
      <c r="G59" s="43">
        <f>E59+F59</f>
        <v>3000</v>
      </c>
      <c r="H59" s="72" t="s">
        <v>342</v>
      </c>
    </row>
    <row r="60" spans="1:8" s="50" customFormat="1" ht="38.25">
      <c r="A60" s="15"/>
      <c r="B60" s="28"/>
      <c r="C60" s="28">
        <v>6060</v>
      </c>
      <c r="D60" s="29" t="s">
        <v>61</v>
      </c>
      <c r="E60" s="43">
        <v>24500</v>
      </c>
      <c r="F60" s="88"/>
      <c r="G60" s="66">
        <f>E60+F60</f>
        <v>24500</v>
      </c>
      <c r="H60" s="62" t="s">
        <v>94</v>
      </c>
    </row>
    <row r="61" spans="1:8" s="50" customFormat="1" ht="12.75">
      <c r="A61" s="15"/>
      <c r="B61" s="15">
        <v>80104</v>
      </c>
      <c r="C61" s="15"/>
      <c r="D61" s="18" t="s">
        <v>38</v>
      </c>
      <c r="E61" s="60">
        <f>E62+E66</f>
        <v>35000</v>
      </c>
      <c r="F61" s="61">
        <f>F62+F66</f>
        <v>0</v>
      </c>
      <c r="G61" s="60">
        <f>G62+G66</f>
        <v>35000</v>
      </c>
      <c r="H61" s="62"/>
    </row>
    <row r="62" spans="1:8" s="50" customFormat="1" ht="25.5">
      <c r="A62" s="15"/>
      <c r="B62" s="28"/>
      <c r="C62" s="28">
        <v>6050</v>
      </c>
      <c r="D62" s="29" t="s">
        <v>50</v>
      </c>
      <c r="E62" s="43">
        <v>35000</v>
      </c>
      <c r="F62" s="88"/>
      <c r="G62" s="66">
        <f>E62+F62</f>
        <v>35000</v>
      </c>
      <c r="H62" s="62" t="s">
        <v>254</v>
      </c>
    </row>
    <row r="63" spans="1:8" s="50" customFormat="1" ht="12.75" hidden="1">
      <c r="A63" s="15"/>
      <c r="B63" s="28"/>
      <c r="C63" s="28"/>
      <c r="D63" s="29"/>
      <c r="E63" s="43"/>
      <c r="F63" s="88"/>
      <c r="G63" s="66">
        <f>E63+F63</f>
        <v>0</v>
      </c>
      <c r="H63" s="62" t="s">
        <v>95</v>
      </c>
    </row>
    <row r="64" spans="1:8" s="50" customFormat="1" ht="12.75" hidden="1">
      <c r="A64" s="15"/>
      <c r="B64" s="28"/>
      <c r="C64" s="28"/>
      <c r="D64" s="29"/>
      <c r="E64" s="43"/>
      <c r="F64" s="88"/>
      <c r="G64" s="66">
        <f>E64+F64</f>
        <v>0</v>
      </c>
      <c r="H64" s="62" t="s">
        <v>102</v>
      </c>
    </row>
    <row r="65" spans="1:8" s="50" customFormat="1" ht="12.75" hidden="1">
      <c r="A65" s="15"/>
      <c r="B65" s="28"/>
      <c r="C65" s="28"/>
      <c r="D65" s="29"/>
      <c r="E65" s="43"/>
      <c r="F65" s="88"/>
      <c r="G65" s="66">
        <f>E65+F65</f>
        <v>0</v>
      </c>
      <c r="H65" s="90" t="s">
        <v>96</v>
      </c>
    </row>
    <row r="66" spans="1:8" s="50" customFormat="1" ht="27.75" customHeight="1" hidden="1">
      <c r="A66" s="15"/>
      <c r="B66" s="28"/>
      <c r="C66" s="28">
        <v>6060</v>
      </c>
      <c r="D66" s="29" t="s">
        <v>61</v>
      </c>
      <c r="E66" s="60">
        <f>SUM(E67:E68)</f>
        <v>0</v>
      </c>
      <c r="F66" s="61">
        <f>SUM(F67:F68)</f>
        <v>0</v>
      </c>
      <c r="G66" s="60">
        <f>SUM(G67:G68)</f>
        <v>0</v>
      </c>
      <c r="H66" s="91"/>
    </row>
    <row r="67" spans="1:8" s="50" customFormat="1" ht="12.75" hidden="1">
      <c r="A67" s="15"/>
      <c r="B67" s="28"/>
      <c r="C67" s="28"/>
      <c r="D67" s="29"/>
      <c r="E67" s="43"/>
      <c r="F67" s="88"/>
      <c r="G67" s="66">
        <f>E67+F67</f>
        <v>0</v>
      </c>
      <c r="H67" s="91" t="s">
        <v>97</v>
      </c>
    </row>
    <row r="68" spans="1:8" s="50" customFormat="1" ht="12.75" hidden="1">
      <c r="A68" s="15"/>
      <c r="B68" s="28"/>
      <c r="C68" s="28"/>
      <c r="D68" s="29"/>
      <c r="E68" s="43"/>
      <c r="F68" s="88"/>
      <c r="G68" s="66">
        <f>E68+F68</f>
        <v>0</v>
      </c>
      <c r="H68" s="91" t="s">
        <v>163</v>
      </c>
    </row>
    <row r="69" spans="1:8" s="50" customFormat="1" ht="12.75">
      <c r="A69" s="15"/>
      <c r="B69" s="15">
        <v>80110</v>
      </c>
      <c r="C69" s="15"/>
      <c r="D69" s="18" t="s">
        <v>39</v>
      </c>
      <c r="E69" s="60">
        <f>E70+E74</f>
        <v>39000</v>
      </c>
      <c r="F69" s="61">
        <f>F70+F74</f>
        <v>0</v>
      </c>
      <c r="G69" s="60">
        <f>G70+G74</f>
        <v>39000</v>
      </c>
      <c r="H69" s="62"/>
    </row>
    <row r="70" spans="1:8" s="50" customFormat="1" ht="25.5">
      <c r="A70" s="15"/>
      <c r="B70" s="15"/>
      <c r="C70" s="28">
        <v>6050</v>
      </c>
      <c r="D70" s="29" t="s">
        <v>50</v>
      </c>
      <c r="E70" s="60">
        <f>SUM(E71:E73)</f>
        <v>30000</v>
      </c>
      <c r="F70" s="61">
        <f>SUM(F71:F73)</f>
        <v>0</v>
      </c>
      <c r="G70" s="60">
        <f>SUM(G71:G73)</f>
        <v>30000</v>
      </c>
      <c r="H70" s="62"/>
    </row>
    <row r="71" spans="1:8" s="50" customFormat="1" ht="19.5" customHeight="1">
      <c r="A71" s="15"/>
      <c r="B71" s="15"/>
      <c r="C71" s="28"/>
      <c r="D71" s="29"/>
      <c r="E71" s="43">
        <v>25000</v>
      </c>
      <c r="F71" s="88"/>
      <c r="G71" s="66">
        <f>E71+F71</f>
        <v>25000</v>
      </c>
      <c r="H71" s="62" t="s">
        <v>168</v>
      </c>
    </row>
    <row r="72" spans="1:8" s="50" customFormat="1" ht="12.75">
      <c r="A72" s="15"/>
      <c r="B72" s="15"/>
      <c r="C72" s="28"/>
      <c r="D72" s="29"/>
      <c r="E72" s="43">
        <v>5000</v>
      </c>
      <c r="F72" s="88"/>
      <c r="G72" s="66">
        <f>E72+F72</f>
        <v>5000</v>
      </c>
      <c r="H72" s="62" t="s">
        <v>343</v>
      </c>
    </row>
    <row r="73" spans="1:8" s="50" customFormat="1" ht="12.75" hidden="1">
      <c r="A73" s="15"/>
      <c r="B73" s="15"/>
      <c r="C73" s="28"/>
      <c r="D73" s="29"/>
      <c r="E73" s="43"/>
      <c r="F73" s="88"/>
      <c r="G73" s="66">
        <f>E73+F73</f>
        <v>0</v>
      </c>
      <c r="H73" s="62" t="s">
        <v>169</v>
      </c>
    </row>
    <row r="74" spans="1:8" s="50" customFormat="1" ht="42" customHeight="1">
      <c r="A74" s="15"/>
      <c r="B74" s="15"/>
      <c r="C74" s="28">
        <v>6060</v>
      </c>
      <c r="D74" s="29" t="s">
        <v>61</v>
      </c>
      <c r="E74" s="60">
        <f>SUM(E75:E76)</f>
        <v>9000</v>
      </c>
      <c r="F74" s="61">
        <f>SUM(F75:F76)</f>
        <v>0</v>
      </c>
      <c r="G74" s="60">
        <f>SUM(G75:G76)</f>
        <v>9000</v>
      </c>
      <c r="H74" s="62"/>
    </row>
    <row r="75" spans="1:8" s="50" customFormat="1" ht="12.75">
      <c r="A75" s="15"/>
      <c r="B75" s="15"/>
      <c r="C75" s="28"/>
      <c r="D75" s="29"/>
      <c r="E75" s="43">
        <v>6000</v>
      </c>
      <c r="F75" s="88"/>
      <c r="G75" s="66">
        <f>E75+F75</f>
        <v>6000</v>
      </c>
      <c r="H75" s="62" t="s">
        <v>255</v>
      </c>
    </row>
    <row r="76" spans="1:8" s="50" customFormat="1" ht="12.75">
      <c r="A76" s="15"/>
      <c r="B76" s="15"/>
      <c r="C76" s="28"/>
      <c r="D76" s="29"/>
      <c r="E76" s="43">
        <v>3000</v>
      </c>
      <c r="F76" s="88"/>
      <c r="G76" s="66">
        <f>E76+F76</f>
        <v>3000</v>
      </c>
      <c r="H76" s="62" t="s">
        <v>256</v>
      </c>
    </row>
    <row r="77" spans="1:8" s="50" customFormat="1" ht="25.5">
      <c r="A77" s="15"/>
      <c r="B77" s="15">
        <v>80114</v>
      </c>
      <c r="C77" s="15"/>
      <c r="D77" s="18" t="s">
        <v>82</v>
      </c>
      <c r="E77" s="60">
        <f>E78</f>
        <v>5000</v>
      </c>
      <c r="F77" s="61">
        <f>F78</f>
        <v>0</v>
      </c>
      <c r="G77" s="60">
        <f>G78</f>
        <v>5000</v>
      </c>
      <c r="H77" s="62"/>
    </row>
    <row r="78" spans="1:8" s="50" customFormat="1" ht="38.25">
      <c r="A78" s="15"/>
      <c r="B78" s="15"/>
      <c r="C78" s="28">
        <v>6060</v>
      </c>
      <c r="D78" s="29" t="s">
        <v>61</v>
      </c>
      <c r="E78" s="43">
        <v>5000</v>
      </c>
      <c r="F78" s="88"/>
      <c r="G78" s="66">
        <f>E78+F78</f>
        <v>5000</v>
      </c>
      <c r="H78" s="62" t="s">
        <v>94</v>
      </c>
    </row>
    <row r="79" spans="1:8" s="50" customFormat="1" ht="12.75">
      <c r="A79" s="15"/>
      <c r="B79" s="15">
        <v>80195</v>
      </c>
      <c r="C79" s="15"/>
      <c r="D79" s="18" t="s">
        <v>40</v>
      </c>
      <c r="E79" s="60">
        <f>E80</f>
        <v>0</v>
      </c>
      <c r="F79" s="61">
        <f>F80</f>
        <v>62833</v>
      </c>
      <c r="G79" s="60">
        <f>G80</f>
        <v>62833</v>
      </c>
      <c r="H79" s="62"/>
    </row>
    <row r="80" spans="1:8" s="50" customFormat="1" ht="38.25">
      <c r="A80" s="15"/>
      <c r="B80" s="15"/>
      <c r="C80" s="28">
        <v>6060</v>
      </c>
      <c r="D80" s="29" t="s">
        <v>61</v>
      </c>
      <c r="E80" s="29"/>
      <c r="F80" s="88">
        <f>46333+16500</f>
        <v>62833</v>
      </c>
      <c r="G80" s="66">
        <f>E80+F80</f>
        <v>62833</v>
      </c>
      <c r="H80" s="62" t="s">
        <v>362</v>
      </c>
    </row>
    <row r="81" spans="1:8" s="50" customFormat="1" ht="12.75">
      <c r="A81" s="31">
        <v>851</v>
      </c>
      <c r="B81" s="42"/>
      <c r="C81" s="42"/>
      <c r="D81" s="33" t="s">
        <v>98</v>
      </c>
      <c r="E81" s="69">
        <f aca="true" t="shared" si="1" ref="E81:G82">E82</f>
        <v>5700</v>
      </c>
      <c r="F81" s="70">
        <f t="shared" si="1"/>
        <v>17600</v>
      </c>
      <c r="G81" s="69">
        <f t="shared" si="1"/>
        <v>23300</v>
      </c>
      <c r="H81" s="71"/>
    </row>
    <row r="82" spans="1:8" s="50" customFormat="1" ht="25.5">
      <c r="A82" s="25"/>
      <c r="B82" s="15">
        <v>85154</v>
      </c>
      <c r="C82" s="15"/>
      <c r="D82" s="18" t="s">
        <v>99</v>
      </c>
      <c r="E82" s="60">
        <f t="shared" si="1"/>
        <v>5700</v>
      </c>
      <c r="F82" s="61">
        <f t="shared" si="1"/>
        <v>17600</v>
      </c>
      <c r="G82" s="60">
        <f t="shared" si="1"/>
        <v>23300</v>
      </c>
      <c r="H82" s="62"/>
    </row>
    <row r="83" spans="1:8" s="50" customFormat="1" ht="38.25">
      <c r="A83" s="15"/>
      <c r="B83" s="15"/>
      <c r="C83" s="28">
        <v>6060</v>
      </c>
      <c r="D83" s="29" t="s">
        <v>61</v>
      </c>
      <c r="E83" s="64">
        <f>SUM(E84:E85)</f>
        <v>5700</v>
      </c>
      <c r="F83" s="65">
        <f>SUM(F84:F85)</f>
        <v>17600</v>
      </c>
      <c r="G83" s="64">
        <f>SUM(G84:G85)</f>
        <v>23300</v>
      </c>
      <c r="H83" s="62"/>
    </row>
    <row r="84" spans="1:8" s="50" customFormat="1" ht="12.75">
      <c r="A84" s="15"/>
      <c r="B84" s="15"/>
      <c r="C84" s="28"/>
      <c r="D84" s="29"/>
      <c r="E84" s="43">
        <v>5700</v>
      </c>
      <c r="F84" s="88"/>
      <c r="G84" s="66">
        <f>E84+F84</f>
        <v>5700</v>
      </c>
      <c r="H84" s="62" t="s">
        <v>257</v>
      </c>
    </row>
    <row r="85" spans="1:8" s="50" customFormat="1" ht="12.75">
      <c r="A85" s="15"/>
      <c r="B85" s="15"/>
      <c r="C85" s="28"/>
      <c r="D85" s="29"/>
      <c r="E85" s="43"/>
      <c r="F85" s="88">
        <v>17600</v>
      </c>
      <c r="G85" s="66">
        <f>E85+F85</f>
        <v>17600</v>
      </c>
      <c r="H85" s="62" t="s">
        <v>363</v>
      </c>
    </row>
    <row r="86" spans="1:8" s="50" customFormat="1" ht="25.5">
      <c r="A86" s="32">
        <v>900</v>
      </c>
      <c r="B86" s="32"/>
      <c r="C86" s="32"/>
      <c r="D86" s="33" t="s">
        <v>41</v>
      </c>
      <c r="E86" s="69">
        <f>E89+E95</f>
        <v>305000</v>
      </c>
      <c r="F86" s="70">
        <f>F89+F95</f>
        <v>0</v>
      </c>
      <c r="G86" s="69">
        <f>G89+G95</f>
        <v>305000</v>
      </c>
      <c r="H86" s="71"/>
    </row>
    <row r="87" spans="1:8" s="73" customFormat="1" ht="25.5" hidden="1">
      <c r="A87" s="37"/>
      <c r="B87" s="15">
        <v>90001</v>
      </c>
      <c r="C87" s="15"/>
      <c r="D87" s="18" t="s">
        <v>83</v>
      </c>
      <c r="E87" s="39">
        <f>E88</f>
        <v>0</v>
      </c>
      <c r="F87" s="40">
        <f>F88</f>
        <v>0</v>
      </c>
      <c r="G87" s="39">
        <f>G88</f>
        <v>0</v>
      </c>
      <c r="H87" s="72"/>
    </row>
    <row r="88" spans="1:8" s="73" customFormat="1" ht="25.5" hidden="1">
      <c r="A88" s="37"/>
      <c r="B88" s="37"/>
      <c r="C88" s="28">
        <v>6050</v>
      </c>
      <c r="D88" s="29" t="s">
        <v>50</v>
      </c>
      <c r="E88" s="38">
        <v>0</v>
      </c>
      <c r="F88" s="41"/>
      <c r="G88" s="66">
        <f>E88+F88</f>
        <v>0</v>
      </c>
      <c r="H88" s="72" t="s">
        <v>100</v>
      </c>
    </row>
    <row r="89" spans="1:8" s="50" customFormat="1" ht="25.5">
      <c r="A89" s="15"/>
      <c r="B89" s="15">
        <v>90015</v>
      </c>
      <c r="C89" s="15"/>
      <c r="D89" s="18" t="s">
        <v>84</v>
      </c>
      <c r="E89" s="60">
        <f>E90</f>
        <v>105000</v>
      </c>
      <c r="F89" s="61">
        <f>F90</f>
        <v>0</v>
      </c>
      <c r="G89" s="60">
        <f>G90</f>
        <v>105000</v>
      </c>
      <c r="H89" s="62"/>
    </row>
    <row r="90" spans="1:8" s="50" customFormat="1" ht="28.5" customHeight="1">
      <c r="A90" s="15"/>
      <c r="B90" s="28"/>
      <c r="C90" s="28">
        <v>6050</v>
      </c>
      <c r="D90" s="29" t="s">
        <v>50</v>
      </c>
      <c r="E90" s="60">
        <f>SUM(E93:E94)</f>
        <v>105000</v>
      </c>
      <c r="F90" s="61">
        <f>SUM(F93:F94)</f>
        <v>0</v>
      </c>
      <c r="G90" s="60">
        <f>SUM(G93:G94)</f>
        <v>105000</v>
      </c>
      <c r="H90" s="62"/>
    </row>
    <row r="91" spans="1:8" s="50" customFormat="1" ht="12.75" hidden="1">
      <c r="A91" s="15"/>
      <c r="B91" s="15">
        <v>90095</v>
      </c>
      <c r="C91" s="15"/>
      <c r="D91" s="18" t="s">
        <v>40</v>
      </c>
      <c r="E91" s="60">
        <f>SUM(E92:E92)</f>
        <v>0</v>
      </c>
      <c r="F91" s="61">
        <f>SUM(F92:F92)</f>
        <v>0</v>
      </c>
      <c r="G91" s="60">
        <f>SUM(G92:G92)</f>
        <v>0</v>
      </c>
      <c r="H91" s="62"/>
    </row>
    <row r="92" spans="1:8" s="50" customFormat="1" ht="25.5" hidden="1">
      <c r="A92" s="15"/>
      <c r="B92" s="28"/>
      <c r="C92" s="28">
        <v>6050</v>
      </c>
      <c r="D92" s="29" t="s">
        <v>50</v>
      </c>
      <c r="E92" s="43"/>
      <c r="F92" s="88"/>
      <c r="G92" s="66">
        <f>E92+F92</f>
        <v>0</v>
      </c>
      <c r="H92" s="62" t="s">
        <v>101</v>
      </c>
    </row>
    <row r="93" spans="1:8" s="50" customFormat="1" ht="24">
      <c r="A93" s="15"/>
      <c r="B93" s="28"/>
      <c r="C93" s="28"/>
      <c r="D93" s="29"/>
      <c r="E93" s="43">
        <v>95000</v>
      </c>
      <c r="F93" s="88"/>
      <c r="G93" s="66">
        <f>E93+F93</f>
        <v>95000</v>
      </c>
      <c r="H93" s="62" t="s">
        <v>258</v>
      </c>
    </row>
    <row r="94" spans="1:8" s="50" customFormat="1" ht="12.75">
      <c r="A94" s="15"/>
      <c r="B94" s="28"/>
      <c r="C94" s="28"/>
      <c r="D94" s="29"/>
      <c r="E94" s="43">
        <v>10000</v>
      </c>
      <c r="F94" s="88"/>
      <c r="G94" s="66">
        <f>E94+F94</f>
        <v>10000</v>
      </c>
      <c r="H94" s="62" t="s">
        <v>271</v>
      </c>
    </row>
    <row r="95" spans="1:8" s="50" customFormat="1" ht="12.75">
      <c r="A95" s="146"/>
      <c r="B95" s="15">
        <v>90095</v>
      </c>
      <c r="C95" s="15"/>
      <c r="D95" s="18" t="s">
        <v>40</v>
      </c>
      <c r="E95" s="60">
        <f>E96</f>
        <v>200000</v>
      </c>
      <c r="F95" s="61">
        <f>F96</f>
        <v>0</v>
      </c>
      <c r="G95" s="60">
        <f>G96</f>
        <v>200000</v>
      </c>
      <c r="H95" s="62"/>
    </row>
    <row r="96" spans="1:8" s="50" customFormat="1" ht="25.5">
      <c r="A96" s="146"/>
      <c r="B96" s="28"/>
      <c r="C96" s="28">
        <v>6050</v>
      </c>
      <c r="D96" s="29" t="s">
        <v>50</v>
      </c>
      <c r="E96" s="43">
        <v>200000</v>
      </c>
      <c r="F96" s="88"/>
      <c r="G96" s="66">
        <f>E96+F96</f>
        <v>200000</v>
      </c>
      <c r="H96" s="233" t="s">
        <v>339</v>
      </c>
    </row>
    <row r="97" spans="1:8" s="50" customFormat="1" ht="12.75">
      <c r="A97" s="31">
        <v>926</v>
      </c>
      <c r="B97" s="32"/>
      <c r="C97" s="32"/>
      <c r="D97" s="33" t="s">
        <v>19</v>
      </c>
      <c r="E97" s="69">
        <f>E98</f>
        <v>62450</v>
      </c>
      <c r="F97" s="70">
        <f>F98</f>
        <v>0</v>
      </c>
      <c r="G97" s="69">
        <f>G98</f>
        <v>62450</v>
      </c>
      <c r="H97" s="71"/>
    </row>
    <row r="98" spans="1:8" s="50" customFormat="1" ht="12.75">
      <c r="A98" s="15"/>
      <c r="B98" s="15">
        <v>92695</v>
      </c>
      <c r="C98" s="15"/>
      <c r="D98" s="18" t="s">
        <v>40</v>
      </c>
      <c r="E98" s="60">
        <f>SUM(E99:E100)</f>
        <v>62450</v>
      </c>
      <c r="F98" s="61">
        <f>SUM(F99:F100)</f>
        <v>0</v>
      </c>
      <c r="G98" s="60">
        <f>SUM(G99:G100)</f>
        <v>62450</v>
      </c>
      <c r="H98" s="62"/>
    </row>
    <row r="99" spans="1:8" s="50" customFormat="1" ht="25.5">
      <c r="A99" s="15"/>
      <c r="B99" s="28"/>
      <c r="C99" s="28">
        <v>6050</v>
      </c>
      <c r="D99" s="29" t="s">
        <v>50</v>
      </c>
      <c r="E99" s="43">
        <v>50000</v>
      </c>
      <c r="F99" s="88"/>
      <c r="G99" s="66">
        <f>E99+F99</f>
        <v>50000</v>
      </c>
      <c r="H99" s="62" t="s">
        <v>259</v>
      </c>
    </row>
    <row r="100" spans="1:8" s="50" customFormat="1" ht="38.25">
      <c r="A100" s="15"/>
      <c r="B100" s="28"/>
      <c r="C100" s="28">
        <v>6060</v>
      </c>
      <c r="D100" s="29" t="s">
        <v>61</v>
      </c>
      <c r="E100" s="43">
        <v>12450</v>
      </c>
      <c r="F100" s="88"/>
      <c r="G100" s="66">
        <f>E100+F100</f>
        <v>12450</v>
      </c>
      <c r="H100" s="323" t="s">
        <v>344</v>
      </c>
    </row>
    <row r="101" spans="1:8" s="50" customFormat="1" ht="12.75">
      <c r="A101" s="92"/>
      <c r="B101" s="93"/>
      <c r="C101" s="93"/>
      <c r="D101" s="94" t="s">
        <v>85</v>
      </c>
      <c r="E101" s="95">
        <f>E7+E17+E26+E40+E54+E57+E86+E81+E97</f>
        <v>4092558</v>
      </c>
      <c r="F101" s="190">
        <f>F7+F17+F26+F40+F54+F57+F86+F81+F97</f>
        <v>200433</v>
      </c>
      <c r="G101" s="95">
        <f>G7+G17+G26+G40+G54+G57+G86+G81+G97</f>
        <v>4292991</v>
      </c>
      <c r="H101" s="96"/>
    </row>
    <row r="102" spans="5:8" s="50" customFormat="1" ht="12.75">
      <c r="E102" s="97"/>
      <c r="F102" s="98"/>
      <c r="G102" s="97"/>
      <c r="H102" s="99"/>
    </row>
    <row r="103" spans="4:8" s="50" customFormat="1" ht="15.75">
      <c r="D103" s="100"/>
      <c r="E103" s="101"/>
      <c r="F103" s="102"/>
      <c r="G103" s="101"/>
      <c r="H103" s="99"/>
    </row>
    <row r="104" spans="3:8" s="50" customFormat="1" ht="12.75">
      <c r="C104" s="103"/>
      <c r="D104" s="97"/>
      <c r="F104" s="104"/>
      <c r="H104" s="105"/>
    </row>
    <row r="105" spans="6:8" s="50" customFormat="1" ht="12.75">
      <c r="F105" s="104"/>
      <c r="H105" s="105"/>
    </row>
    <row r="106" spans="4:8" s="50" customFormat="1" ht="12.75">
      <c r="D106" s="97"/>
      <c r="E106" s="97"/>
      <c r="F106" s="98"/>
      <c r="G106" s="97"/>
      <c r="H106" s="105"/>
    </row>
    <row r="107" spans="5:8" s="50" customFormat="1" ht="12.75">
      <c r="E107" s="97"/>
      <c r="F107" s="98"/>
      <c r="G107" s="97"/>
      <c r="H107" s="105"/>
    </row>
    <row r="108" spans="5:8" s="50" customFormat="1" ht="12.75">
      <c r="E108" s="97"/>
      <c r="F108" s="98"/>
      <c r="G108" s="97"/>
      <c r="H108" s="105"/>
    </row>
    <row r="109" spans="5:8" s="50" customFormat="1" ht="12.75">
      <c r="E109" s="97"/>
      <c r="F109" s="98"/>
      <c r="G109" s="97"/>
      <c r="H109" s="105"/>
    </row>
    <row r="110" spans="5:8" s="50" customFormat="1" ht="12.75">
      <c r="E110" s="97"/>
      <c r="F110" s="98"/>
      <c r="G110" s="97"/>
      <c r="H110" s="105"/>
    </row>
    <row r="111" spans="5:8" s="50" customFormat="1" ht="12.75">
      <c r="E111" s="97"/>
      <c r="F111" s="98"/>
      <c r="G111" s="97"/>
      <c r="H111" s="105"/>
    </row>
    <row r="112" spans="5:8" s="50" customFormat="1" ht="12.75">
      <c r="E112" s="97"/>
      <c r="F112" s="98"/>
      <c r="G112" s="97"/>
      <c r="H112" s="105"/>
    </row>
    <row r="113" spans="5:8" s="50" customFormat="1" ht="12.75">
      <c r="E113" s="97"/>
      <c r="F113" s="98"/>
      <c r="G113" s="97"/>
      <c r="H113" s="105"/>
    </row>
    <row r="114" spans="6:8" s="50" customFormat="1" ht="12.75">
      <c r="F114" s="104"/>
      <c r="H114" s="105"/>
    </row>
    <row r="115" spans="6:8" s="50" customFormat="1" ht="12.75">
      <c r="F115" s="104"/>
      <c r="H115" s="105"/>
    </row>
  </sheetData>
  <mergeCells count="9">
    <mergeCell ref="H3:H4"/>
    <mergeCell ref="H20:H2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7" right="0.17" top="0.17" bottom="0.16" header="0.17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3"/>
  <sheetViews>
    <sheetView tabSelected="1" zoomScale="150" zoomScaleNormal="150" workbookViewId="0" topLeftCell="A1">
      <selection activeCell="A2" sqref="A2:V50"/>
    </sheetView>
  </sheetViews>
  <sheetFormatPr defaultColWidth="9.140625" defaultRowHeight="12.75"/>
  <cols>
    <col min="1" max="1" width="2.421875" style="243" customWidth="1"/>
    <col min="2" max="2" width="18.421875" style="244" customWidth="1"/>
    <col min="3" max="3" width="6.00390625" style="245" customWidth="1"/>
    <col min="4" max="4" width="8.28125" style="246" bestFit="1" customWidth="1"/>
    <col min="5" max="5" width="6.57421875" style="247" customWidth="1"/>
    <col min="6" max="6" width="7.8515625" style="248" hidden="1" customWidth="1"/>
    <col min="7" max="7" width="10.8515625" style="249" hidden="1" customWidth="1"/>
    <col min="8" max="8" width="6.7109375" style="249" bestFit="1" customWidth="1"/>
    <col min="9" max="9" width="7.28125" style="249" bestFit="1" customWidth="1"/>
    <col min="10" max="10" width="7.421875" style="249" customWidth="1"/>
    <col min="11" max="11" width="7.140625" style="249" bestFit="1" customWidth="1"/>
    <col min="12" max="12" width="6.140625" style="249" customWidth="1"/>
    <col min="13" max="13" width="4.00390625" style="249" bestFit="1" customWidth="1"/>
    <col min="14" max="14" width="5.8515625" style="249" customWidth="1"/>
    <col min="15" max="15" width="7.28125" style="249" customWidth="1"/>
    <col min="16" max="16" width="7.421875" style="249" customWidth="1"/>
    <col min="17" max="17" width="5.8515625" style="249" bestFit="1" customWidth="1"/>
    <col min="18" max="18" width="6.00390625" style="249" bestFit="1" customWidth="1"/>
    <col min="19" max="19" width="7.140625" style="249" bestFit="1" customWidth="1"/>
    <col min="20" max="20" width="7.28125" style="249" customWidth="1"/>
    <col min="21" max="21" width="5.8515625" style="249" bestFit="1" customWidth="1"/>
    <col min="22" max="22" width="7.8515625" style="249" customWidth="1"/>
    <col min="23" max="23" width="10.140625" style="249" customWidth="1"/>
    <col min="24" max="16384" width="9.140625" style="244" customWidth="1"/>
  </cols>
  <sheetData>
    <row r="2" spans="1:23" s="251" customFormat="1" ht="30" customHeight="1" thickBot="1">
      <c r="A2" s="362" t="s">
        <v>207</v>
      </c>
      <c r="B2" s="363"/>
      <c r="C2" s="363"/>
      <c r="D2" s="363"/>
      <c r="E2" s="363"/>
      <c r="F2" s="363"/>
      <c r="G2" s="363"/>
      <c r="H2" s="363"/>
      <c r="I2" s="363"/>
      <c r="J2" s="363"/>
      <c r="K2" s="250"/>
      <c r="L2" s="250"/>
      <c r="M2" s="250"/>
      <c r="N2" s="250"/>
      <c r="O2" s="250"/>
      <c r="P2" s="250"/>
      <c r="Q2" s="250"/>
      <c r="R2" s="250"/>
      <c r="S2" s="250"/>
      <c r="T2" s="364" t="s">
        <v>381</v>
      </c>
      <c r="U2" s="364"/>
      <c r="V2" s="364"/>
      <c r="W2" s="250"/>
    </row>
    <row r="3" spans="1:23" s="254" customFormat="1" ht="14.25" customHeight="1">
      <c r="A3" s="365" t="s">
        <v>208</v>
      </c>
      <c r="B3" s="367" t="s">
        <v>209</v>
      </c>
      <c r="C3" s="369" t="s">
        <v>272</v>
      </c>
      <c r="D3" s="371" t="s">
        <v>273</v>
      </c>
      <c r="E3" s="371"/>
      <c r="F3" s="371"/>
      <c r="G3" s="371"/>
      <c r="H3" s="371"/>
      <c r="I3" s="371"/>
      <c r="J3" s="371"/>
      <c r="K3" s="372" t="s">
        <v>274</v>
      </c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253"/>
    </row>
    <row r="4" spans="1:23" s="254" customFormat="1" ht="15.75" customHeight="1">
      <c r="A4" s="366"/>
      <c r="B4" s="368"/>
      <c r="C4" s="370"/>
      <c r="D4" s="372" t="s">
        <v>275</v>
      </c>
      <c r="E4" s="252"/>
      <c r="F4" s="252"/>
      <c r="G4" s="373">
        <v>2007</v>
      </c>
      <c r="H4" s="373">
        <v>2008</v>
      </c>
      <c r="I4" s="373">
        <v>2009</v>
      </c>
      <c r="J4" s="374">
        <v>2010</v>
      </c>
      <c r="K4" s="358">
        <v>2008</v>
      </c>
      <c r="L4" s="359"/>
      <c r="M4" s="359"/>
      <c r="N4" s="360"/>
      <c r="O4" s="358">
        <v>2009</v>
      </c>
      <c r="P4" s="359"/>
      <c r="Q4" s="359"/>
      <c r="R4" s="361"/>
      <c r="S4" s="358">
        <v>2010</v>
      </c>
      <c r="T4" s="359"/>
      <c r="U4" s="359"/>
      <c r="V4" s="360"/>
      <c r="W4" s="253"/>
    </row>
    <row r="5" spans="1:23" s="254" customFormat="1" ht="29.25" customHeight="1">
      <c r="A5" s="366"/>
      <c r="B5" s="368"/>
      <c r="C5" s="370"/>
      <c r="D5" s="372"/>
      <c r="E5" s="255" t="s">
        <v>276</v>
      </c>
      <c r="F5" s="255" t="s">
        <v>277</v>
      </c>
      <c r="G5" s="373"/>
      <c r="H5" s="373"/>
      <c r="I5" s="373"/>
      <c r="J5" s="374"/>
      <c r="K5" s="256" t="s">
        <v>278</v>
      </c>
      <c r="L5" s="255" t="s">
        <v>279</v>
      </c>
      <c r="M5" s="252" t="s">
        <v>280</v>
      </c>
      <c r="N5" s="257" t="s">
        <v>281</v>
      </c>
      <c r="O5" s="256" t="s">
        <v>278</v>
      </c>
      <c r="P5" s="255" t="s">
        <v>279</v>
      </c>
      <c r="Q5" s="252" t="s">
        <v>280</v>
      </c>
      <c r="R5" s="258" t="s">
        <v>281</v>
      </c>
      <c r="S5" s="256" t="s">
        <v>278</v>
      </c>
      <c r="T5" s="255" t="s">
        <v>279</v>
      </c>
      <c r="U5" s="252" t="s">
        <v>280</v>
      </c>
      <c r="V5" s="257" t="s">
        <v>281</v>
      </c>
      <c r="W5" s="253"/>
    </row>
    <row r="6" spans="1:23" s="268" customFormat="1" ht="14.25" customHeight="1">
      <c r="A6" s="259" t="s">
        <v>282</v>
      </c>
      <c r="B6" s="260" t="s">
        <v>283</v>
      </c>
      <c r="C6" s="261" t="s">
        <v>1</v>
      </c>
      <c r="D6" s="262">
        <v>3055000</v>
      </c>
      <c r="E6" s="263">
        <v>61000</v>
      </c>
      <c r="F6" s="263">
        <f>H6+I6</f>
        <v>2994000</v>
      </c>
      <c r="G6" s="263">
        <v>61000</v>
      </c>
      <c r="H6" s="263">
        <v>120000</v>
      </c>
      <c r="I6" s="263">
        <v>2874000</v>
      </c>
      <c r="J6" s="264">
        <v>0</v>
      </c>
      <c r="K6" s="265">
        <v>120000</v>
      </c>
      <c r="L6" s="264">
        <v>0</v>
      </c>
      <c r="M6" s="264">
        <v>0</v>
      </c>
      <c r="N6" s="266">
        <v>0</v>
      </c>
      <c r="O6" s="265">
        <v>374000</v>
      </c>
      <c r="P6" s="263">
        <v>2500000</v>
      </c>
      <c r="Q6" s="264">
        <v>0</v>
      </c>
      <c r="R6" s="264">
        <v>0</v>
      </c>
      <c r="S6" s="265">
        <v>0</v>
      </c>
      <c r="T6" s="263">
        <v>0</v>
      </c>
      <c r="U6" s="263">
        <v>0</v>
      </c>
      <c r="V6" s="266">
        <v>0</v>
      </c>
      <c r="W6" s="267"/>
    </row>
    <row r="7" spans="1:23" s="268" customFormat="1" ht="16.5">
      <c r="A7" s="259" t="s">
        <v>284</v>
      </c>
      <c r="B7" s="260" t="s">
        <v>285</v>
      </c>
      <c r="C7" s="269"/>
      <c r="D7" s="270"/>
      <c r="E7" s="271"/>
      <c r="F7" s="271"/>
      <c r="G7" s="271"/>
      <c r="H7" s="271"/>
      <c r="I7" s="271"/>
      <c r="J7" s="272"/>
      <c r="K7" s="273"/>
      <c r="L7" s="274"/>
      <c r="M7" s="274"/>
      <c r="N7" s="275"/>
      <c r="O7" s="273"/>
      <c r="P7" s="271"/>
      <c r="Q7" s="271"/>
      <c r="R7" s="274"/>
      <c r="S7" s="273"/>
      <c r="T7" s="271"/>
      <c r="U7" s="271"/>
      <c r="V7" s="275"/>
      <c r="W7" s="267"/>
    </row>
    <row r="8" spans="1:23" s="268" customFormat="1" ht="16.5">
      <c r="A8" s="259" t="s">
        <v>286</v>
      </c>
      <c r="B8" s="260" t="s">
        <v>287</v>
      </c>
      <c r="C8" s="261" t="s">
        <v>210</v>
      </c>
      <c r="D8" s="262">
        <v>235000</v>
      </c>
      <c r="E8" s="263">
        <f>D8-F8</f>
        <v>135000</v>
      </c>
      <c r="F8" s="263">
        <v>100000</v>
      </c>
      <c r="G8" s="263"/>
      <c r="H8" s="263">
        <v>25000</v>
      </c>
      <c r="I8" s="263">
        <v>75000</v>
      </c>
      <c r="J8" s="264">
        <v>0</v>
      </c>
      <c r="K8" s="265">
        <v>25000</v>
      </c>
      <c r="L8" s="264">
        <v>0</v>
      </c>
      <c r="M8" s="264">
        <v>0</v>
      </c>
      <c r="N8" s="266">
        <v>0</v>
      </c>
      <c r="O8" s="265">
        <v>75000</v>
      </c>
      <c r="P8" s="264">
        <v>0</v>
      </c>
      <c r="Q8" s="264">
        <v>0</v>
      </c>
      <c r="R8" s="264">
        <v>0</v>
      </c>
      <c r="S8" s="265">
        <v>0</v>
      </c>
      <c r="T8" s="263">
        <v>0</v>
      </c>
      <c r="U8" s="263">
        <v>0</v>
      </c>
      <c r="V8" s="266">
        <v>0</v>
      </c>
      <c r="W8" s="267"/>
    </row>
    <row r="9" spans="1:23" s="268" customFormat="1" ht="16.5" customHeight="1">
      <c r="A9" s="259" t="s">
        <v>288</v>
      </c>
      <c r="B9" s="260" t="s">
        <v>289</v>
      </c>
      <c r="C9" s="261" t="s">
        <v>4</v>
      </c>
      <c r="D9" s="262">
        <v>350000</v>
      </c>
      <c r="E9" s="263">
        <v>100000</v>
      </c>
      <c r="F9" s="263">
        <v>250000</v>
      </c>
      <c r="G9" s="263"/>
      <c r="H9" s="263">
        <v>15000</v>
      </c>
      <c r="I9" s="263">
        <v>20000</v>
      </c>
      <c r="J9" s="264">
        <v>30000</v>
      </c>
      <c r="K9" s="265">
        <v>15000</v>
      </c>
      <c r="L9" s="264">
        <v>0</v>
      </c>
      <c r="M9" s="264">
        <v>0</v>
      </c>
      <c r="N9" s="266">
        <v>0</v>
      </c>
      <c r="O9" s="265">
        <v>20000</v>
      </c>
      <c r="P9" s="264">
        <v>0</v>
      </c>
      <c r="Q9" s="264">
        <v>0</v>
      </c>
      <c r="R9" s="264">
        <v>0</v>
      </c>
      <c r="S9" s="265">
        <v>30000</v>
      </c>
      <c r="T9" s="263">
        <v>0</v>
      </c>
      <c r="U9" s="263">
        <v>0</v>
      </c>
      <c r="V9" s="266">
        <v>0</v>
      </c>
      <c r="W9" s="267"/>
    </row>
    <row r="10" spans="1:23" s="268" customFormat="1" ht="18.75" customHeight="1">
      <c r="A10" s="259" t="s">
        <v>290</v>
      </c>
      <c r="B10" s="260" t="s">
        <v>291</v>
      </c>
      <c r="C10" s="261" t="s">
        <v>292</v>
      </c>
      <c r="D10" s="262">
        <v>130842.2</v>
      </c>
      <c r="E10" s="263">
        <f>D10-F10</f>
        <v>32549.199999999997</v>
      </c>
      <c r="F10" s="263">
        <v>98293</v>
      </c>
      <c r="G10" s="263"/>
      <c r="H10" s="263">
        <v>0</v>
      </c>
      <c r="I10" s="263">
        <v>19293</v>
      </c>
      <c r="J10" s="264">
        <v>79000</v>
      </c>
      <c r="K10" s="265">
        <v>0</v>
      </c>
      <c r="L10" s="264">
        <v>0</v>
      </c>
      <c r="M10" s="264">
        <v>0</v>
      </c>
      <c r="N10" s="266">
        <v>0</v>
      </c>
      <c r="O10" s="265">
        <v>19293</v>
      </c>
      <c r="P10" s="264">
        <v>0</v>
      </c>
      <c r="Q10" s="264">
        <v>0</v>
      </c>
      <c r="R10" s="264">
        <v>0</v>
      </c>
      <c r="S10" s="265">
        <v>79000</v>
      </c>
      <c r="T10" s="263">
        <v>0</v>
      </c>
      <c r="U10" s="263">
        <v>0</v>
      </c>
      <c r="V10" s="266">
        <v>0</v>
      </c>
      <c r="W10" s="267"/>
    </row>
    <row r="11" spans="1:23" s="268" customFormat="1" ht="19.5" customHeight="1">
      <c r="A11" s="259" t="s">
        <v>293</v>
      </c>
      <c r="B11" s="260" t="s">
        <v>294</v>
      </c>
      <c r="C11" s="261" t="s">
        <v>3</v>
      </c>
      <c r="D11" s="262">
        <v>660000</v>
      </c>
      <c r="E11" s="263">
        <v>40300</v>
      </c>
      <c r="F11" s="263">
        <v>619700</v>
      </c>
      <c r="G11" s="263">
        <v>40300</v>
      </c>
      <c r="H11" s="263">
        <f>90000+65000</f>
        <v>155000</v>
      </c>
      <c r="I11" s="263">
        <f>301700-65000</f>
        <v>236700</v>
      </c>
      <c r="J11" s="264">
        <v>228000</v>
      </c>
      <c r="K11" s="265">
        <v>155000</v>
      </c>
      <c r="L11" s="264">
        <v>0</v>
      </c>
      <c r="M11" s="264">
        <v>0</v>
      </c>
      <c r="N11" s="266">
        <v>0</v>
      </c>
      <c r="O11" s="265">
        <v>236700</v>
      </c>
      <c r="P11" s="264">
        <v>0</v>
      </c>
      <c r="Q11" s="264">
        <v>0</v>
      </c>
      <c r="R11" s="264">
        <v>0</v>
      </c>
      <c r="S11" s="265">
        <v>228000</v>
      </c>
      <c r="T11" s="263">
        <v>0</v>
      </c>
      <c r="U11" s="263">
        <v>0</v>
      </c>
      <c r="V11" s="266">
        <v>0</v>
      </c>
      <c r="W11" s="267"/>
    </row>
    <row r="12" spans="1:23" s="268" customFormat="1" ht="20.25" customHeight="1">
      <c r="A12" s="259" t="s">
        <v>295</v>
      </c>
      <c r="B12" s="260" t="s">
        <v>296</v>
      </c>
      <c r="C12" s="261" t="s">
        <v>210</v>
      </c>
      <c r="D12" s="262">
        <v>90000</v>
      </c>
      <c r="E12" s="263">
        <v>50000</v>
      </c>
      <c r="F12" s="263">
        <v>40000</v>
      </c>
      <c r="G12" s="263"/>
      <c r="H12" s="263">
        <v>0</v>
      </c>
      <c r="I12" s="263">
        <v>40000</v>
      </c>
      <c r="J12" s="264">
        <v>0</v>
      </c>
      <c r="K12" s="265">
        <v>0</v>
      </c>
      <c r="L12" s="264">
        <v>0</v>
      </c>
      <c r="M12" s="264">
        <v>0</v>
      </c>
      <c r="N12" s="266">
        <v>0</v>
      </c>
      <c r="O12" s="265">
        <v>40000</v>
      </c>
      <c r="P12" s="264">
        <v>0</v>
      </c>
      <c r="Q12" s="264">
        <v>0</v>
      </c>
      <c r="R12" s="264">
        <v>0</v>
      </c>
      <c r="S12" s="265">
        <v>0</v>
      </c>
      <c r="T12" s="263">
        <v>0</v>
      </c>
      <c r="U12" s="263">
        <v>0</v>
      </c>
      <c r="V12" s="266">
        <v>0</v>
      </c>
      <c r="W12" s="267"/>
    </row>
    <row r="13" spans="1:23" s="268" customFormat="1" ht="14.25" customHeight="1">
      <c r="A13" s="259" t="s">
        <v>297</v>
      </c>
      <c r="B13" s="260" t="s">
        <v>211</v>
      </c>
      <c r="C13" s="261" t="s">
        <v>3</v>
      </c>
      <c r="D13" s="262">
        <v>80000</v>
      </c>
      <c r="E13" s="263">
        <v>24000</v>
      </c>
      <c r="F13" s="263">
        <v>56000</v>
      </c>
      <c r="G13" s="263">
        <v>24000</v>
      </c>
      <c r="H13" s="263">
        <v>0</v>
      </c>
      <c r="I13" s="263">
        <v>10000</v>
      </c>
      <c r="J13" s="264">
        <v>46000</v>
      </c>
      <c r="K13" s="265">
        <v>0</v>
      </c>
      <c r="L13" s="264">
        <v>0</v>
      </c>
      <c r="M13" s="264">
        <v>0</v>
      </c>
      <c r="N13" s="266">
        <v>0</v>
      </c>
      <c r="O13" s="265">
        <v>10000</v>
      </c>
      <c r="P13" s="264">
        <v>0</v>
      </c>
      <c r="Q13" s="264">
        <v>0</v>
      </c>
      <c r="R13" s="264">
        <v>0</v>
      </c>
      <c r="S13" s="265">
        <v>46000</v>
      </c>
      <c r="T13" s="263">
        <v>0</v>
      </c>
      <c r="U13" s="263">
        <v>0</v>
      </c>
      <c r="V13" s="266">
        <v>0</v>
      </c>
      <c r="W13" s="267"/>
    </row>
    <row r="14" spans="1:23" s="268" customFormat="1" ht="12.75" customHeight="1">
      <c r="A14" s="259" t="s">
        <v>298</v>
      </c>
      <c r="B14" s="260" t="s">
        <v>299</v>
      </c>
      <c r="C14" s="261" t="s">
        <v>1</v>
      </c>
      <c r="D14" s="262">
        <v>217040</v>
      </c>
      <c r="E14" s="263">
        <v>12040</v>
      </c>
      <c r="F14" s="263">
        <v>197960</v>
      </c>
      <c r="G14" s="263">
        <v>12040</v>
      </c>
      <c r="H14" s="263">
        <v>205000</v>
      </c>
      <c r="I14" s="263">
        <v>0</v>
      </c>
      <c r="J14" s="264">
        <v>0</v>
      </c>
      <c r="K14" s="265">
        <v>205000</v>
      </c>
      <c r="L14" s="264">
        <v>0</v>
      </c>
      <c r="M14" s="264">
        <v>0</v>
      </c>
      <c r="N14" s="266">
        <v>0</v>
      </c>
      <c r="O14" s="265">
        <v>0</v>
      </c>
      <c r="P14" s="264">
        <v>0</v>
      </c>
      <c r="Q14" s="264">
        <v>0</v>
      </c>
      <c r="R14" s="264">
        <v>0</v>
      </c>
      <c r="S14" s="265">
        <v>0</v>
      </c>
      <c r="T14" s="263">
        <v>0</v>
      </c>
      <c r="U14" s="263">
        <v>0</v>
      </c>
      <c r="V14" s="266">
        <v>0</v>
      </c>
      <c r="W14" s="267"/>
    </row>
    <row r="15" spans="1:23" s="268" customFormat="1" ht="12" customHeight="1">
      <c r="A15" s="259" t="s">
        <v>300</v>
      </c>
      <c r="B15" s="260" t="s">
        <v>301</v>
      </c>
      <c r="C15" s="261" t="s">
        <v>3</v>
      </c>
      <c r="D15" s="262">
        <v>140000</v>
      </c>
      <c r="E15" s="263">
        <v>9600</v>
      </c>
      <c r="F15" s="263">
        <f>D15-E15</f>
        <v>130400</v>
      </c>
      <c r="G15" s="263">
        <v>9600</v>
      </c>
      <c r="H15" s="263">
        <v>0</v>
      </c>
      <c r="I15" s="263">
        <v>30400</v>
      </c>
      <c r="J15" s="264">
        <v>100000</v>
      </c>
      <c r="K15" s="265"/>
      <c r="L15" s="264">
        <v>0</v>
      </c>
      <c r="M15" s="264">
        <v>0</v>
      </c>
      <c r="N15" s="266">
        <v>0</v>
      </c>
      <c r="O15" s="265">
        <v>30400</v>
      </c>
      <c r="P15" s="264">
        <v>0</v>
      </c>
      <c r="Q15" s="264">
        <v>0</v>
      </c>
      <c r="R15" s="264">
        <v>0</v>
      </c>
      <c r="S15" s="265">
        <v>100000</v>
      </c>
      <c r="T15" s="263">
        <v>0</v>
      </c>
      <c r="U15" s="263">
        <v>0</v>
      </c>
      <c r="V15" s="266">
        <v>0</v>
      </c>
      <c r="W15" s="267"/>
    </row>
    <row r="16" spans="1:23" s="268" customFormat="1" ht="19.5" customHeight="1">
      <c r="A16" s="259" t="s">
        <v>302</v>
      </c>
      <c r="B16" s="260" t="s">
        <v>303</v>
      </c>
      <c r="C16" s="261" t="s">
        <v>212</v>
      </c>
      <c r="D16" s="262">
        <v>253218</v>
      </c>
      <c r="E16" s="263">
        <v>83218</v>
      </c>
      <c r="F16" s="263">
        <v>170000</v>
      </c>
      <c r="G16" s="263">
        <v>83218</v>
      </c>
      <c r="H16" s="263">
        <v>170000</v>
      </c>
      <c r="I16" s="264">
        <v>0</v>
      </c>
      <c r="J16" s="264">
        <v>0</v>
      </c>
      <c r="K16" s="265">
        <v>170000</v>
      </c>
      <c r="L16" s="264">
        <v>0</v>
      </c>
      <c r="M16" s="264">
        <v>0</v>
      </c>
      <c r="N16" s="266">
        <v>0</v>
      </c>
      <c r="O16" s="265"/>
      <c r="P16" s="264">
        <v>0</v>
      </c>
      <c r="Q16" s="264">
        <v>0</v>
      </c>
      <c r="R16" s="264">
        <v>0</v>
      </c>
      <c r="S16" s="265">
        <v>0</v>
      </c>
      <c r="T16" s="263">
        <v>0</v>
      </c>
      <c r="U16" s="263">
        <v>0</v>
      </c>
      <c r="V16" s="266">
        <v>0</v>
      </c>
      <c r="W16" s="267"/>
    </row>
    <row r="17" spans="1:23" s="268" customFormat="1" ht="36" customHeight="1">
      <c r="A17" s="259" t="s">
        <v>304</v>
      </c>
      <c r="B17" s="260" t="s">
        <v>305</v>
      </c>
      <c r="C17" s="261" t="s">
        <v>0</v>
      </c>
      <c r="D17" s="262">
        <v>16390400</v>
      </c>
      <c r="E17" s="263">
        <v>122059.52</v>
      </c>
      <c r="F17" s="263">
        <v>16268340.48</v>
      </c>
      <c r="G17" s="263">
        <f>D17-F17</f>
        <v>122059.51999999955</v>
      </c>
      <c r="H17" s="263">
        <f>490700-65000</f>
        <v>425700</v>
      </c>
      <c r="I17" s="263">
        <f>5645000+65000</f>
        <v>5710000</v>
      </c>
      <c r="J17" s="264">
        <f>4173500+922600</f>
        <v>5096100</v>
      </c>
      <c r="K17" s="265">
        <f>490700-65000</f>
        <v>425700</v>
      </c>
      <c r="L17" s="264">
        <v>0</v>
      </c>
      <c r="M17" s="264">
        <v>0</v>
      </c>
      <c r="N17" s="266">
        <v>0</v>
      </c>
      <c r="O17" s="265">
        <f>1000000+65000</f>
        <v>1065000</v>
      </c>
      <c r="P17" s="263">
        <v>4645000</v>
      </c>
      <c r="Q17" s="264">
        <v>0</v>
      </c>
      <c r="R17" s="264">
        <v>0</v>
      </c>
      <c r="S17" s="265">
        <f>1173500+922600</f>
        <v>2096100</v>
      </c>
      <c r="T17" s="263">
        <v>3000000</v>
      </c>
      <c r="U17" s="263">
        <v>0</v>
      </c>
      <c r="V17" s="266">
        <v>0</v>
      </c>
      <c r="W17" s="267"/>
    </row>
    <row r="18" spans="1:23" s="268" customFormat="1" ht="16.5">
      <c r="A18" s="259" t="s">
        <v>306</v>
      </c>
      <c r="B18" s="260" t="s">
        <v>307</v>
      </c>
      <c r="C18" s="261" t="s">
        <v>210</v>
      </c>
      <c r="D18" s="262">
        <v>1800000</v>
      </c>
      <c r="E18" s="263">
        <v>35387</v>
      </c>
      <c r="F18" s="263">
        <v>1764613</v>
      </c>
      <c r="G18" s="263"/>
      <c r="H18" s="263">
        <v>90000</v>
      </c>
      <c r="I18" s="263">
        <v>1674613</v>
      </c>
      <c r="J18" s="264">
        <v>0</v>
      </c>
      <c r="K18" s="265">
        <v>90000</v>
      </c>
      <c r="L18" s="264">
        <v>0</v>
      </c>
      <c r="M18" s="264">
        <v>0</v>
      </c>
      <c r="N18" s="266">
        <v>0</v>
      </c>
      <c r="O18" s="265">
        <f>I18-P18</f>
        <v>1174613</v>
      </c>
      <c r="P18" s="263">
        <v>500000</v>
      </c>
      <c r="Q18" s="264">
        <v>0</v>
      </c>
      <c r="R18" s="264">
        <v>0</v>
      </c>
      <c r="S18" s="265">
        <v>0</v>
      </c>
      <c r="T18" s="263">
        <v>0</v>
      </c>
      <c r="U18" s="263">
        <v>0</v>
      </c>
      <c r="V18" s="266">
        <v>0</v>
      </c>
      <c r="W18" s="267"/>
    </row>
    <row r="19" spans="1:23" s="268" customFormat="1" ht="24.75">
      <c r="A19" s="259" t="s">
        <v>308</v>
      </c>
      <c r="B19" s="260" t="s">
        <v>309</v>
      </c>
      <c r="C19" s="261">
        <v>2010</v>
      </c>
      <c r="D19" s="262">
        <v>1200000</v>
      </c>
      <c r="E19" s="264">
        <v>0</v>
      </c>
      <c r="F19" s="264">
        <v>1200000</v>
      </c>
      <c r="G19" s="264">
        <v>0</v>
      </c>
      <c r="H19" s="264">
        <v>0</v>
      </c>
      <c r="I19" s="264">
        <v>0</v>
      </c>
      <c r="J19" s="264">
        <v>1200000</v>
      </c>
      <c r="K19" s="265">
        <v>0</v>
      </c>
      <c r="L19" s="264">
        <v>0</v>
      </c>
      <c r="M19" s="264">
        <v>0</v>
      </c>
      <c r="N19" s="266">
        <v>0</v>
      </c>
      <c r="O19" s="276">
        <v>0</v>
      </c>
      <c r="P19" s="264">
        <v>0</v>
      </c>
      <c r="Q19" s="264">
        <v>0</v>
      </c>
      <c r="R19" s="264">
        <v>0</v>
      </c>
      <c r="S19" s="265">
        <v>700000</v>
      </c>
      <c r="T19" s="263">
        <v>500000</v>
      </c>
      <c r="U19" s="263">
        <v>0</v>
      </c>
      <c r="V19" s="266">
        <v>0</v>
      </c>
      <c r="W19" s="267"/>
    </row>
    <row r="20" spans="1:23" s="281" customFormat="1" ht="18" customHeight="1">
      <c r="A20" s="259" t="s">
        <v>310</v>
      </c>
      <c r="B20" s="277" t="s">
        <v>311</v>
      </c>
      <c r="C20" s="261">
        <v>2008</v>
      </c>
      <c r="D20" s="262">
        <v>440000</v>
      </c>
      <c r="E20" s="263">
        <v>0</v>
      </c>
      <c r="F20" s="278">
        <v>100000</v>
      </c>
      <c r="G20" s="278"/>
      <c r="H20" s="278">
        <v>440000</v>
      </c>
      <c r="I20" s="264">
        <v>0</v>
      </c>
      <c r="J20" s="264">
        <v>0</v>
      </c>
      <c r="K20" s="279">
        <v>330000</v>
      </c>
      <c r="L20" s="264">
        <v>0</v>
      </c>
      <c r="M20" s="264">
        <v>0</v>
      </c>
      <c r="N20" s="266">
        <v>110000</v>
      </c>
      <c r="O20" s="276">
        <v>0</v>
      </c>
      <c r="P20" s="264">
        <v>0</v>
      </c>
      <c r="Q20" s="264">
        <v>0</v>
      </c>
      <c r="R20" s="264">
        <v>0</v>
      </c>
      <c r="S20" s="265">
        <v>0</v>
      </c>
      <c r="T20" s="263">
        <v>0</v>
      </c>
      <c r="U20" s="263">
        <v>0</v>
      </c>
      <c r="V20" s="266">
        <v>0</v>
      </c>
      <c r="W20" s="280"/>
    </row>
    <row r="21" spans="1:23" s="281" customFormat="1" ht="16.5">
      <c r="A21" s="259" t="s">
        <v>312</v>
      </c>
      <c r="B21" s="277" t="s">
        <v>313</v>
      </c>
      <c r="C21" s="261">
        <v>2009</v>
      </c>
      <c r="D21" s="262">
        <v>280000</v>
      </c>
      <c r="E21" s="263">
        <v>0</v>
      </c>
      <c r="F21" s="263">
        <v>280000</v>
      </c>
      <c r="G21" s="278"/>
      <c r="H21" s="264">
        <v>0</v>
      </c>
      <c r="I21" s="278">
        <v>280000</v>
      </c>
      <c r="J21" s="264">
        <v>0</v>
      </c>
      <c r="K21" s="265">
        <v>0</v>
      </c>
      <c r="L21" s="264">
        <v>0</v>
      </c>
      <c r="M21" s="264">
        <v>0</v>
      </c>
      <c r="N21" s="266">
        <v>0</v>
      </c>
      <c r="O21" s="279">
        <v>230000</v>
      </c>
      <c r="P21" s="264">
        <v>0</v>
      </c>
      <c r="Q21" s="264">
        <v>0</v>
      </c>
      <c r="R21" s="282">
        <v>50000</v>
      </c>
      <c r="S21" s="265">
        <v>0</v>
      </c>
      <c r="T21" s="263">
        <v>0</v>
      </c>
      <c r="U21" s="263">
        <v>0</v>
      </c>
      <c r="V21" s="266">
        <v>0</v>
      </c>
      <c r="W21" s="280"/>
    </row>
    <row r="22" spans="1:23" s="281" customFormat="1" ht="24.75">
      <c r="A22" s="259" t="s">
        <v>314</v>
      </c>
      <c r="B22" s="277" t="s">
        <v>315</v>
      </c>
      <c r="C22" s="261">
        <v>2010</v>
      </c>
      <c r="D22" s="262">
        <v>340000</v>
      </c>
      <c r="E22" s="263">
        <v>0</v>
      </c>
      <c r="F22" s="263">
        <v>340000</v>
      </c>
      <c r="G22" s="278"/>
      <c r="H22" s="264">
        <v>0</v>
      </c>
      <c r="I22" s="278">
        <v>0</v>
      </c>
      <c r="J22" s="282">
        <v>340000</v>
      </c>
      <c r="K22" s="265">
        <v>0</v>
      </c>
      <c r="L22" s="264">
        <v>0</v>
      </c>
      <c r="M22" s="264">
        <v>0</v>
      </c>
      <c r="N22" s="266">
        <v>0</v>
      </c>
      <c r="O22" s="276">
        <v>0</v>
      </c>
      <c r="P22" s="264">
        <v>0</v>
      </c>
      <c r="Q22" s="264">
        <v>0</v>
      </c>
      <c r="R22" s="264">
        <v>0</v>
      </c>
      <c r="S22" s="279">
        <v>280000</v>
      </c>
      <c r="T22" s="263">
        <v>0</v>
      </c>
      <c r="U22" s="263">
        <v>0</v>
      </c>
      <c r="V22" s="283">
        <v>60000</v>
      </c>
      <c r="W22" s="280"/>
    </row>
    <row r="23" spans="1:41" s="268" customFormat="1" ht="12" customHeight="1">
      <c r="A23" s="259" t="s">
        <v>316</v>
      </c>
      <c r="B23" s="260" t="s">
        <v>317</v>
      </c>
      <c r="C23" s="261" t="s">
        <v>2</v>
      </c>
      <c r="D23" s="262">
        <v>510000</v>
      </c>
      <c r="E23" s="263">
        <v>0</v>
      </c>
      <c r="F23" s="262">
        <v>510000</v>
      </c>
      <c r="G23" s="263">
        <v>0</v>
      </c>
      <c r="H23" s="263">
        <f>310000+120000</f>
        <v>430000</v>
      </c>
      <c r="I23" s="263">
        <v>40000</v>
      </c>
      <c r="J23" s="264">
        <v>40000</v>
      </c>
      <c r="K23" s="265">
        <v>430000</v>
      </c>
      <c r="L23" s="263">
        <v>0</v>
      </c>
      <c r="M23" s="263">
        <v>0</v>
      </c>
      <c r="N23" s="266">
        <v>0</v>
      </c>
      <c r="O23" s="265">
        <v>40000</v>
      </c>
      <c r="P23" s="263">
        <v>0</v>
      </c>
      <c r="Q23" s="263">
        <v>0</v>
      </c>
      <c r="R23" s="264">
        <v>0</v>
      </c>
      <c r="S23" s="265">
        <v>40000</v>
      </c>
      <c r="T23" s="263">
        <v>0</v>
      </c>
      <c r="U23" s="263">
        <v>0</v>
      </c>
      <c r="V23" s="266">
        <v>0</v>
      </c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</row>
    <row r="24" spans="1:23" s="268" customFormat="1" ht="16.5">
      <c r="A24" s="259" t="s">
        <v>318</v>
      </c>
      <c r="B24" s="285" t="s">
        <v>261</v>
      </c>
      <c r="C24" s="286" t="s">
        <v>262</v>
      </c>
      <c r="D24" s="287">
        <v>720000</v>
      </c>
      <c r="E24" s="288">
        <v>0</v>
      </c>
      <c r="F24" s="264">
        <v>720000</v>
      </c>
      <c r="G24" s="288"/>
      <c r="H24" s="264">
        <v>0</v>
      </c>
      <c r="I24" s="288">
        <v>320000</v>
      </c>
      <c r="J24" s="264">
        <v>400000</v>
      </c>
      <c r="K24" s="265">
        <v>0</v>
      </c>
      <c r="L24" s="264">
        <v>0</v>
      </c>
      <c r="M24" s="264">
        <v>0</v>
      </c>
      <c r="N24" s="266">
        <v>0</v>
      </c>
      <c r="O24" s="289">
        <v>64000</v>
      </c>
      <c r="P24" s="264">
        <v>0</v>
      </c>
      <c r="Q24" s="263">
        <v>256000</v>
      </c>
      <c r="R24" s="290">
        <v>0</v>
      </c>
      <c r="S24" s="289">
        <v>80000</v>
      </c>
      <c r="T24" s="263">
        <v>0</v>
      </c>
      <c r="U24" s="288">
        <v>320000</v>
      </c>
      <c r="V24" s="266">
        <v>0</v>
      </c>
      <c r="W24" s="267"/>
    </row>
    <row r="25" spans="1:23" s="268" customFormat="1" ht="16.5">
      <c r="A25" s="259" t="s">
        <v>319</v>
      </c>
      <c r="B25" s="260" t="s">
        <v>320</v>
      </c>
      <c r="C25" s="261" t="s">
        <v>15</v>
      </c>
      <c r="D25" s="262">
        <v>201080</v>
      </c>
      <c r="E25" s="263">
        <v>17080</v>
      </c>
      <c r="F25" s="263">
        <v>184000</v>
      </c>
      <c r="G25" s="263"/>
      <c r="H25" s="263">
        <v>184000</v>
      </c>
      <c r="I25" s="264">
        <v>0</v>
      </c>
      <c r="J25" s="264">
        <v>0</v>
      </c>
      <c r="K25" s="265">
        <v>184000</v>
      </c>
      <c r="L25" s="264">
        <v>0</v>
      </c>
      <c r="M25" s="264">
        <v>0</v>
      </c>
      <c r="N25" s="266">
        <v>0</v>
      </c>
      <c r="O25" s="265">
        <v>0</v>
      </c>
      <c r="P25" s="263">
        <v>0</v>
      </c>
      <c r="Q25" s="264">
        <v>0</v>
      </c>
      <c r="R25" s="264">
        <v>0</v>
      </c>
      <c r="S25" s="265">
        <v>0</v>
      </c>
      <c r="T25" s="263">
        <v>0</v>
      </c>
      <c r="U25" s="263">
        <v>0</v>
      </c>
      <c r="V25" s="266">
        <v>0</v>
      </c>
      <c r="W25" s="267"/>
    </row>
    <row r="26" spans="1:23" s="268" customFormat="1" ht="16.5">
      <c r="A26" s="259" t="s">
        <v>321</v>
      </c>
      <c r="B26" s="260" t="s">
        <v>322</v>
      </c>
      <c r="C26" s="261">
        <v>2008</v>
      </c>
      <c r="D26" s="262">
        <v>101933</v>
      </c>
      <c r="E26" s="263">
        <v>6933</v>
      </c>
      <c r="F26" s="263">
        <v>125000</v>
      </c>
      <c r="G26" s="263"/>
      <c r="H26" s="263">
        <v>95000</v>
      </c>
      <c r="I26" s="264">
        <v>0</v>
      </c>
      <c r="J26" s="264">
        <v>0</v>
      </c>
      <c r="K26" s="265">
        <v>95000</v>
      </c>
      <c r="L26" s="264">
        <v>0</v>
      </c>
      <c r="M26" s="264">
        <v>0</v>
      </c>
      <c r="N26" s="266">
        <v>0</v>
      </c>
      <c r="O26" s="265">
        <v>0</v>
      </c>
      <c r="P26" s="263">
        <v>0</v>
      </c>
      <c r="Q26" s="264">
        <v>0</v>
      </c>
      <c r="R26" s="264">
        <v>0</v>
      </c>
      <c r="S26" s="265">
        <v>0</v>
      </c>
      <c r="T26" s="263">
        <v>0</v>
      </c>
      <c r="U26" s="263">
        <v>0</v>
      </c>
      <c r="V26" s="266">
        <v>0</v>
      </c>
      <c r="W26" s="267"/>
    </row>
    <row r="27" spans="1:23" s="268" customFormat="1" ht="16.5">
      <c r="A27" s="259" t="s">
        <v>323</v>
      </c>
      <c r="B27" s="260" t="s">
        <v>324</v>
      </c>
      <c r="C27" s="261" t="s">
        <v>263</v>
      </c>
      <c r="D27" s="262">
        <v>130000</v>
      </c>
      <c r="E27" s="263">
        <v>0</v>
      </c>
      <c r="F27" s="263">
        <v>130000</v>
      </c>
      <c r="G27" s="263"/>
      <c r="H27" s="263">
        <v>10000</v>
      </c>
      <c r="I27" s="263">
        <v>120000</v>
      </c>
      <c r="J27" s="264">
        <v>0</v>
      </c>
      <c r="K27" s="265">
        <v>10000</v>
      </c>
      <c r="L27" s="264">
        <v>0</v>
      </c>
      <c r="M27" s="264">
        <v>0</v>
      </c>
      <c r="N27" s="266">
        <v>0</v>
      </c>
      <c r="O27" s="265">
        <v>75000</v>
      </c>
      <c r="P27" s="263">
        <v>0</v>
      </c>
      <c r="Q27" s="264">
        <v>0</v>
      </c>
      <c r="R27" s="264">
        <v>45000</v>
      </c>
      <c r="S27" s="265">
        <v>0</v>
      </c>
      <c r="T27" s="263">
        <v>0</v>
      </c>
      <c r="U27" s="263">
        <v>0</v>
      </c>
      <c r="V27" s="266">
        <v>0</v>
      </c>
      <c r="W27" s="267"/>
    </row>
    <row r="28" spans="1:23" s="268" customFormat="1" ht="18.75" customHeight="1">
      <c r="A28" s="259" t="s">
        <v>325</v>
      </c>
      <c r="B28" s="260" t="s">
        <v>326</v>
      </c>
      <c r="C28" s="261" t="s">
        <v>262</v>
      </c>
      <c r="D28" s="262">
        <v>350000</v>
      </c>
      <c r="E28" s="263">
        <v>0</v>
      </c>
      <c r="F28" s="264">
        <v>350000</v>
      </c>
      <c r="G28" s="264">
        <v>0</v>
      </c>
      <c r="H28" s="264">
        <v>0</v>
      </c>
      <c r="I28" s="263">
        <v>25000</v>
      </c>
      <c r="J28" s="264">
        <v>325000</v>
      </c>
      <c r="K28" s="265">
        <v>0</v>
      </c>
      <c r="L28" s="264">
        <v>0</v>
      </c>
      <c r="M28" s="264">
        <v>0</v>
      </c>
      <c r="N28" s="266">
        <v>0</v>
      </c>
      <c r="O28" s="265">
        <v>25000</v>
      </c>
      <c r="P28" s="263">
        <v>0</v>
      </c>
      <c r="Q28" s="264">
        <v>0</v>
      </c>
      <c r="R28" s="264">
        <v>0</v>
      </c>
      <c r="S28" s="265">
        <v>225000</v>
      </c>
      <c r="T28" s="263">
        <v>0</v>
      </c>
      <c r="U28" s="263">
        <v>0</v>
      </c>
      <c r="V28" s="266">
        <v>100000</v>
      </c>
      <c r="W28" s="267"/>
    </row>
    <row r="29" spans="1:23" s="268" customFormat="1" ht="24.75">
      <c r="A29" s="259" t="s">
        <v>327</v>
      </c>
      <c r="B29" s="260" t="s">
        <v>328</v>
      </c>
      <c r="C29" s="261" t="s">
        <v>329</v>
      </c>
      <c r="D29" s="262">
        <v>425000</v>
      </c>
      <c r="E29" s="263">
        <v>0</v>
      </c>
      <c r="F29" s="264">
        <v>425000</v>
      </c>
      <c r="G29" s="264">
        <v>0</v>
      </c>
      <c r="H29" s="264">
        <v>0</v>
      </c>
      <c r="I29" s="264">
        <v>0</v>
      </c>
      <c r="J29" s="264">
        <v>30000</v>
      </c>
      <c r="K29" s="265">
        <v>0</v>
      </c>
      <c r="L29" s="264">
        <v>0</v>
      </c>
      <c r="M29" s="264">
        <v>0</v>
      </c>
      <c r="N29" s="266">
        <v>0</v>
      </c>
      <c r="O29" s="276">
        <v>0</v>
      </c>
      <c r="P29" s="263">
        <v>0</v>
      </c>
      <c r="Q29" s="264">
        <v>0</v>
      </c>
      <c r="R29" s="264">
        <v>0</v>
      </c>
      <c r="S29" s="265">
        <v>30000</v>
      </c>
      <c r="T29" s="263">
        <v>0</v>
      </c>
      <c r="U29" s="263">
        <v>0</v>
      </c>
      <c r="V29" s="266">
        <v>0</v>
      </c>
      <c r="W29" s="267"/>
    </row>
    <row r="30" spans="1:23" s="268" customFormat="1" ht="24.75">
      <c r="A30" s="259" t="s">
        <v>330</v>
      </c>
      <c r="B30" s="260" t="s">
        <v>260</v>
      </c>
      <c r="C30" s="261" t="s">
        <v>3</v>
      </c>
      <c r="D30" s="262">
        <v>500000</v>
      </c>
      <c r="E30" s="263">
        <v>45000</v>
      </c>
      <c r="F30" s="263">
        <v>455000</v>
      </c>
      <c r="G30" s="263">
        <v>45000</v>
      </c>
      <c r="H30" s="263">
        <v>100000</v>
      </c>
      <c r="I30" s="263">
        <v>120000</v>
      </c>
      <c r="J30" s="264">
        <v>235000</v>
      </c>
      <c r="K30" s="265">
        <v>100000</v>
      </c>
      <c r="L30" s="264">
        <v>0</v>
      </c>
      <c r="M30" s="264">
        <v>0</v>
      </c>
      <c r="N30" s="266">
        <v>0</v>
      </c>
      <c r="O30" s="265">
        <v>120000</v>
      </c>
      <c r="P30" s="263">
        <v>0</v>
      </c>
      <c r="Q30" s="264">
        <v>0</v>
      </c>
      <c r="R30" s="264">
        <v>0</v>
      </c>
      <c r="S30" s="265">
        <v>235000</v>
      </c>
      <c r="T30" s="263">
        <v>0</v>
      </c>
      <c r="U30" s="263">
        <v>0</v>
      </c>
      <c r="V30" s="266">
        <v>0</v>
      </c>
      <c r="W30" s="267"/>
    </row>
    <row r="31" spans="1:23" s="268" customFormat="1" ht="24.75">
      <c r="A31" s="259" t="s">
        <v>331</v>
      </c>
      <c r="B31" s="260" t="s">
        <v>332</v>
      </c>
      <c r="C31" s="261" t="s">
        <v>333</v>
      </c>
      <c r="D31" s="262">
        <v>450000</v>
      </c>
      <c r="E31" s="263">
        <v>0</v>
      </c>
      <c r="F31" s="263">
        <v>450000</v>
      </c>
      <c r="G31" s="263"/>
      <c r="H31" s="263">
        <v>50000</v>
      </c>
      <c r="I31" s="263">
        <v>100000</v>
      </c>
      <c r="J31" s="264">
        <v>200000</v>
      </c>
      <c r="K31" s="265">
        <v>50000</v>
      </c>
      <c r="L31" s="264">
        <v>0</v>
      </c>
      <c r="M31" s="264">
        <v>0</v>
      </c>
      <c r="N31" s="266">
        <v>0</v>
      </c>
      <c r="O31" s="265">
        <v>100000</v>
      </c>
      <c r="P31" s="263">
        <v>0</v>
      </c>
      <c r="Q31" s="264">
        <v>0</v>
      </c>
      <c r="R31" s="264">
        <v>0</v>
      </c>
      <c r="S31" s="265">
        <v>100000</v>
      </c>
      <c r="T31" s="263">
        <v>0</v>
      </c>
      <c r="U31" s="263">
        <v>0</v>
      </c>
      <c r="V31" s="266">
        <v>100000</v>
      </c>
      <c r="W31" s="267"/>
    </row>
    <row r="32" spans="1:23" s="268" customFormat="1" ht="27" customHeight="1">
      <c r="A32" s="259" t="s">
        <v>334</v>
      </c>
      <c r="B32" s="260" t="s">
        <v>335</v>
      </c>
      <c r="C32" s="261">
        <v>2009</v>
      </c>
      <c r="D32" s="262">
        <v>1000000</v>
      </c>
      <c r="E32" s="263">
        <v>0</v>
      </c>
      <c r="F32" s="263">
        <v>1000000</v>
      </c>
      <c r="G32" s="263"/>
      <c r="H32" s="263">
        <v>0</v>
      </c>
      <c r="I32" s="263">
        <v>1000000</v>
      </c>
      <c r="J32" s="264">
        <v>0</v>
      </c>
      <c r="K32" s="265">
        <v>0</v>
      </c>
      <c r="L32" s="264">
        <v>0</v>
      </c>
      <c r="M32" s="264">
        <v>0</v>
      </c>
      <c r="N32" s="266">
        <v>0</v>
      </c>
      <c r="O32" s="265">
        <v>350000</v>
      </c>
      <c r="P32" s="263">
        <v>0</v>
      </c>
      <c r="Q32" s="264">
        <v>0</v>
      </c>
      <c r="R32" s="264">
        <v>650000</v>
      </c>
      <c r="S32" s="265">
        <v>0</v>
      </c>
      <c r="T32" s="263">
        <v>0</v>
      </c>
      <c r="U32" s="263">
        <v>0</v>
      </c>
      <c r="V32" s="266">
        <v>0</v>
      </c>
      <c r="W32" s="267"/>
    </row>
    <row r="33" spans="1:23" s="268" customFormat="1" ht="13.5" customHeight="1">
      <c r="A33" s="259" t="s">
        <v>336</v>
      </c>
      <c r="B33" s="260" t="s">
        <v>249</v>
      </c>
      <c r="C33" s="261" t="s">
        <v>2</v>
      </c>
      <c r="D33" s="262">
        <v>600000</v>
      </c>
      <c r="E33" s="263">
        <v>0</v>
      </c>
      <c r="F33" s="263">
        <v>600000</v>
      </c>
      <c r="G33" s="263"/>
      <c r="H33" s="263">
        <v>90000</v>
      </c>
      <c r="I33" s="263">
        <v>0</v>
      </c>
      <c r="J33" s="264">
        <v>510000</v>
      </c>
      <c r="K33" s="265">
        <v>90000</v>
      </c>
      <c r="L33" s="264">
        <v>0</v>
      </c>
      <c r="M33" s="264">
        <v>0</v>
      </c>
      <c r="N33" s="266">
        <v>0</v>
      </c>
      <c r="O33" s="265">
        <v>0</v>
      </c>
      <c r="P33" s="263">
        <v>0</v>
      </c>
      <c r="Q33" s="264">
        <v>0</v>
      </c>
      <c r="R33" s="264">
        <v>0</v>
      </c>
      <c r="S33" s="265">
        <v>510000</v>
      </c>
      <c r="T33" s="263">
        <v>0</v>
      </c>
      <c r="U33" s="263">
        <v>0</v>
      </c>
      <c r="V33" s="266">
        <v>0</v>
      </c>
      <c r="W33" s="267"/>
    </row>
    <row r="34" spans="1:23" s="268" customFormat="1" ht="19.5" customHeight="1">
      <c r="A34" s="259" t="s">
        <v>337</v>
      </c>
      <c r="B34" s="260" t="s">
        <v>250</v>
      </c>
      <c r="C34" s="261" t="s">
        <v>263</v>
      </c>
      <c r="D34" s="262">
        <v>500000</v>
      </c>
      <c r="E34" s="263">
        <v>0</v>
      </c>
      <c r="F34" s="263">
        <v>500000</v>
      </c>
      <c r="G34" s="263"/>
      <c r="H34" s="263">
        <v>100000</v>
      </c>
      <c r="I34" s="263">
        <v>400000</v>
      </c>
      <c r="J34" s="264">
        <v>0</v>
      </c>
      <c r="K34" s="265">
        <v>100000</v>
      </c>
      <c r="L34" s="264">
        <v>0</v>
      </c>
      <c r="M34" s="264">
        <v>0</v>
      </c>
      <c r="N34" s="266">
        <v>0</v>
      </c>
      <c r="O34" s="265">
        <v>400000</v>
      </c>
      <c r="P34" s="263">
        <v>0</v>
      </c>
      <c r="Q34" s="264">
        <v>0</v>
      </c>
      <c r="R34" s="264">
        <v>0</v>
      </c>
      <c r="S34" s="265">
        <v>0</v>
      </c>
      <c r="T34" s="263">
        <v>0</v>
      </c>
      <c r="U34" s="263">
        <v>0</v>
      </c>
      <c r="V34" s="266">
        <v>0</v>
      </c>
      <c r="W34" s="267"/>
    </row>
    <row r="35" spans="1:23" s="299" customFormat="1" ht="14.25" customHeight="1" thickBot="1">
      <c r="A35" s="291"/>
      <c r="B35" s="292"/>
      <c r="C35" s="293"/>
      <c r="D35" s="294">
        <f>SUM(D6:D34)</f>
        <v>31149513.2</v>
      </c>
      <c r="E35" s="294">
        <f>SUM(E6:E34)</f>
        <v>774166.72</v>
      </c>
      <c r="F35" s="294">
        <f aca="true" t="shared" si="0" ref="F35:K35">SUM(F6:F34)</f>
        <v>30058306.48</v>
      </c>
      <c r="G35" s="294">
        <f t="shared" si="0"/>
        <v>397217.51999999955</v>
      </c>
      <c r="H35" s="294">
        <f t="shared" si="0"/>
        <v>2704700</v>
      </c>
      <c r="I35" s="294">
        <f t="shared" si="0"/>
        <v>13095006</v>
      </c>
      <c r="J35" s="295">
        <f t="shared" si="0"/>
        <v>8859100</v>
      </c>
      <c r="K35" s="296">
        <f t="shared" si="0"/>
        <v>2594700</v>
      </c>
      <c r="L35" s="295">
        <v>0</v>
      </c>
      <c r="M35" s="295">
        <v>0</v>
      </c>
      <c r="N35" s="297">
        <v>0</v>
      </c>
      <c r="O35" s="296">
        <f aca="true" t="shared" si="1" ref="O35:V35">SUM(O6:O34)</f>
        <v>4449006</v>
      </c>
      <c r="P35" s="294">
        <f t="shared" si="1"/>
        <v>7645000</v>
      </c>
      <c r="Q35" s="295">
        <f t="shared" si="1"/>
        <v>256000</v>
      </c>
      <c r="R35" s="295">
        <f t="shared" si="1"/>
        <v>745000</v>
      </c>
      <c r="S35" s="296">
        <f t="shared" si="1"/>
        <v>4779100</v>
      </c>
      <c r="T35" s="294">
        <f t="shared" si="1"/>
        <v>3500000</v>
      </c>
      <c r="U35" s="294">
        <f t="shared" si="1"/>
        <v>320000</v>
      </c>
      <c r="V35" s="297">
        <f t="shared" si="1"/>
        <v>260000</v>
      </c>
      <c r="W35" s="298"/>
    </row>
    <row r="36" spans="1:23" s="306" customFormat="1" ht="13.5" customHeight="1">
      <c r="A36" s="300"/>
      <c r="B36" s="301"/>
      <c r="C36" s="302"/>
      <c r="D36" s="303"/>
      <c r="E36" s="304"/>
      <c r="F36" s="303"/>
      <c r="G36" s="303"/>
      <c r="H36" s="303"/>
      <c r="I36" s="303"/>
      <c r="J36" s="303"/>
      <c r="K36" s="303"/>
      <c r="L36" s="303"/>
      <c r="M36" s="303"/>
      <c r="N36" s="304"/>
      <c r="O36" s="303"/>
      <c r="P36" s="303"/>
      <c r="Q36" s="303"/>
      <c r="R36" s="303"/>
      <c r="S36" s="303"/>
      <c r="T36" s="303"/>
      <c r="U36" s="303"/>
      <c r="V36" s="303"/>
      <c r="W36" s="305"/>
    </row>
    <row r="37" spans="1:23" s="268" customFormat="1" ht="13.5" customHeight="1">
      <c r="A37" s="324" t="s">
        <v>364</v>
      </c>
      <c r="B37" s="325"/>
      <c r="C37" s="325"/>
      <c r="D37" s="325"/>
      <c r="E37" s="325"/>
      <c r="F37" s="325"/>
      <c r="G37" s="325"/>
      <c r="H37" s="325"/>
      <c r="I37" s="325"/>
      <c r="J37" s="357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67"/>
    </row>
    <row r="38" spans="1:23" s="268" customFormat="1" ht="15" customHeight="1">
      <c r="A38" s="355" t="s">
        <v>365</v>
      </c>
      <c r="B38" s="356"/>
      <c r="C38" s="356"/>
      <c r="D38" s="356"/>
      <c r="E38" s="356"/>
      <c r="F38" s="356"/>
      <c r="G38" s="356"/>
      <c r="H38" s="356"/>
      <c r="I38" s="356"/>
      <c r="J38" s="332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67"/>
    </row>
    <row r="39" spans="1:23" s="268" customFormat="1" ht="12" customHeight="1">
      <c r="A39" s="324" t="s">
        <v>366</v>
      </c>
      <c r="B39" s="325"/>
      <c r="C39" s="325"/>
      <c r="D39" s="325"/>
      <c r="E39" s="325"/>
      <c r="F39" s="325"/>
      <c r="G39" s="325"/>
      <c r="H39" s="325"/>
      <c r="I39" s="325"/>
      <c r="J39" s="357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67"/>
    </row>
    <row r="40" spans="1:23" s="281" customFormat="1" ht="12" customHeight="1">
      <c r="A40" s="342" t="s">
        <v>367</v>
      </c>
      <c r="B40" s="343"/>
      <c r="C40" s="343"/>
      <c r="D40" s="343"/>
      <c r="E40" s="343"/>
      <c r="F40" s="343"/>
      <c r="G40" s="343"/>
      <c r="H40" s="343"/>
      <c r="I40" s="343"/>
      <c r="J40" s="344"/>
      <c r="K40" s="280"/>
      <c r="L40" s="280"/>
      <c r="M40" s="280"/>
      <c r="N40" s="284"/>
      <c r="O40" s="280"/>
      <c r="P40" s="280"/>
      <c r="Q40" s="280"/>
      <c r="R40" s="280"/>
      <c r="S40" s="280"/>
      <c r="T40" s="280"/>
      <c r="U40" s="280"/>
      <c r="V40" s="280"/>
      <c r="W40" s="280"/>
    </row>
    <row r="41" spans="1:23" s="281" customFormat="1" ht="12" customHeight="1">
      <c r="A41" s="345" t="s">
        <v>368</v>
      </c>
      <c r="B41" s="346"/>
      <c r="C41" s="346"/>
      <c r="D41" s="346"/>
      <c r="E41" s="346"/>
      <c r="F41" s="346"/>
      <c r="G41" s="346"/>
      <c r="H41" s="346"/>
      <c r="I41" s="346"/>
      <c r="J41" s="347"/>
      <c r="K41" s="280"/>
      <c r="L41" s="280"/>
      <c r="M41" s="280"/>
      <c r="N41" s="284"/>
      <c r="O41" s="280"/>
      <c r="P41" s="280"/>
      <c r="Q41" s="280"/>
      <c r="R41" s="280"/>
      <c r="S41" s="280"/>
      <c r="T41" s="280"/>
      <c r="U41" s="280"/>
      <c r="V41" s="280"/>
      <c r="W41" s="280"/>
    </row>
    <row r="42" spans="1:23" s="281" customFormat="1" ht="21" customHeight="1">
      <c r="A42" s="342" t="s">
        <v>369</v>
      </c>
      <c r="B42" s="343"/>
      <c r="C42" s="343"/>
      <c r="D42" s="343"/>
      <c r="E42" s="343"/>
      <c r="F42" s="343"/>
      <c r="G42" s="343"/>
      <c r="H42" s="343"/>
      <c r="I42" s="343"/>
      <c r="J42" s="344"/>
      <c r="K42" s="280"/>
      <c r="L42" s="280"/>
      <c r="M42" s="280"/>
      <c r="N42" s="284"/>
      <c r="O42" s="280"/>
      <c r="P42" s="280"/>
      <c r="Q42" s="280"/>
      <c r="R42" s="280"/>
      <c r="S42" s="280"/>
      <c r="T42" s="280"/>
      <c r="U42" s="280"/>
      <c r="V42" s="280"/>
      <c r="W42" s="280"/>
    </row>
    <row r="43" spans="1:23" s="281" customFormat="1" ht="12" customHeight="1">
      <c r="A43" s="345" t="s">
        <v>370</v>
      </c>
      <c r="B43" s="346"/>
      <c r="C43" s="346"/>
      <c r="D43" s="346"/>
      <c r="E43" s="346"/>
      <c r="F43" s="346"/>
      <c r="G43" s="346"/>
      <c r="H43" s="346"/>
      <c r="I43" s="346"/>
      <c r="J43" s="347"/>
      <c r="K43" s="280"/>
      <c r="L43" s="280"/>
      <c r="M43" s="280"/>
      <c r="N43" s="284"/>
      <c r="O43" s="280"/>
      <c r="P43" s="280"/>
      <c r="Q43" s="280"/>
      <c r="R43" s="280"/>
      <c r="S43" s="280"/>
      <c r="T43" s="280"/>
      <c r="U43" s="280"/>
      <c r="V43" s="280"/>
      <c r="W43" s="280"/>
    </row>
    <row r="44" spans="1:23" s="281" customFormat="1" ht="11.25" customHeight="1">
      <c r="A44" s="342" t="s">
        <v>371</v>
      </c>
      <c r="B44" s="343"/>
      <c r="C44" s="343"/>
      <c r="D44" s="343"/>
      <c r="E44" s="343"/>
      <c r="F44" s="343"/>
      <c r="G44" s="343"/>
      <c r="H44" s="343"/>
      <c r="I44" s="343"/>
      <c r="J44" s="344"/>
      <c r="K44" s="280"/>
      <c r="L44" s="280"/>
      <c r="M44" s="280"/>
      <c r="N44" s="284"/>
      <c r="O44" s="280"/>
      <c r="P44" s="280"/>
      <c r="Q44" s="280"/>
      <c r="R44" s="280"/>
      <c r="S44" s="280"/>
      <c r="T44" s="280"/>
      <c r="U44" s="280"/>
      <c r="V44" s="280"/>
      <c r="W44" s="280"/>
    </row>
    <row r="45" spans="1:23" s="281" customFormat="1" ht="12" customHeight="1">
      <c r="A45" s="345" t="s">
        <v>372</v>
      </c>
      <c r="B45" s="348"/>
      <c r="C45" s="349"/>
      <c r="D45" s="350"/>
      <c r="E45" s="351"/>
      <c r="F45" s="352"/>
      <c r="G45" s="353"/>
      <c r="H45" s="353"/>
      <c r="I45" s="353"/>
      <c r="J45" s="354"/>
      <c r="K45" s="280"/>
      <c r="L45" s="280"/>
      <c r="M45" s="280"/>
      <c r="N45" s="333"/>
      <c r="O45" s="280"/>
      <c r="P45" s="280"/>
      <c r="Q45" s="280"/>
      <c r="R45" s="280"/>
      <c r="S45" s="280"/>
      <c r="T45" s="280"/>
      <c r="U45" s="280"/>
      <c r="V45" s="280"/>
      <c r="W45" s="280"/>
    </row>
    <row r="46" spans="1:23" s="281" customFormat="1" ht="11.25" customHeight="1">
      <c r="A46" s="342" t="s">
        <v>373</v>
      </c>
      <c r="B46" s="343"/>
      <c r="C46" s="343"/>
      <c r="D46" s="343"/>
      <c r="E46" s="343"/>
      <c r="F46" s="343"/>
      <c r="G46" s="343"/>
      <c r="H46" s="343"/>
      <c r="I46" s="343"/>
      <c r="J46" s="344"/>
      <c r="K46" s="280"/>
      <c r="L46" s="280"/>
      <c r="M46" s="280"/>
      <c r="N46" s="334"/>
      <c r="O46" s="280"/>
      <c r="P46" s="280"/>
      <c r="Q46" s="280"/>
      <c r="R46" s="280"/>
      <c r="S46" s="280"/>
      <c r="T46" s="280"/>
      <c r="U46" s="280"/>
      <c r="V46" s="280"/>
      <c r="W46" s="280"/>
    </row>
    <row r="47" spans="1:23" s="281" customFormat="1" ht="9" customHeight="1">
      <c r="A47" s="345" t="s">
        <v>374</v>
      </c>
      <c r="B47" s="346"/>
      <c r="C47" s="346"/>
      <c r="D47" s="346"/>
      <c r="E47" s="346"/>
      <c r="F47" s="346"/>
      <c r="G47" s="346"/>
      <c r="H47" s="346"/>
      <c r="I47" s="346"/>
      <c r="J47" s="347"/>
      <c r="K47" s="280"/>
      <c r="L47" s="280"/>
      <c r="M47" s="280"/>
      <c r="N47" s="334"/>
      <c r="O47" s="280"/>
      <c r="P47" s="280"/>
      <c r="Q47" s="280"/>
      <c r="R47" s="280"/>
      <c r="S47" s="280"/>
      <c r="T47" s="280"/>
      <c r="U47" s="280"/>
      <c r="V47" s="280"/>
      <c r="W47" s="280"/>
    </row>
    <row r="48" spans="1:23" s="281" customFormat="1" ht="18" customHeight="1">
      <c r="A48" s="342" t="s">
        <v>375</v>
      </c>
      <c r="B48" s="343"/>
      <c r="C48" s="343"/>
      <c r="D48" s="343"/>
      <c r="E48" s="343"/>
      <c r="F48" s="343"/>
      <c r="G48" s="343"/>
      <c r="H48" s="343"/>
      <c r="I48" s="343"/>
      <c r="J48" s="344"/>
      <c r="K48" s="280"/>
      <c r="L48" s="280"/>
      <c r="M48" s="280"/>
      <c r="N48" s="284"/>
      <c r="O48" s="280"/>
      <c r="P48" s="280"/>
      <c r="Q48" s="280"/>
      <c r="R48" s="280"/>
      <c r="S48" s="280"/>
      <c r="T48" s="280"/>
      <c r="U48" s="280"/>
      <c r="V48" s="280"/>
      <c r="W48" s="280"/>
    </row>
    <row r="49" spans="1:23" s="281" customFormat="1" ht="9.75">
      <c r="A49" s="345" t="s">
        <v>376</v>
      </c>
      <c r="B49" s="348"/>
      <c r="C49" s="349"/>
      <c r="D49" s="350"/>
      <c r="E49" s="351"/>
      <c r="F49" s="352"/>
      <c r="G49" s="353"/>
      <c r="H49" s="353"/>
      <c r="I49" s="353"/>
      <c r="J49" s="354"/>
      <c r="K49" s="280"/>
      <c r="L49" s="280"/>
      <c r="M49" s="280"/>
      <c r="N49" s="334"/>
      <c r="O49" s="280"/>
      <c r="P49" s="280"/>
      <c r="Q49" s="280"/>
      <c r="R49" s="280"/>
      <c r="S49" s="280"/>
      <c r="T49" s="280"/>
      <c r="U49" s="280"/>
      <c r="V49" s="280"/>
      <c r="W49" s="280"/>
    </row>
    <row r="50" spans="1:23" s="281" customFormat="1" ht="10.5" customHeight="1">
      <c r="A50" s="342" t="s">
        <v>377</v>
      </c>
      <c r="B50" s="343"/>
      <c r="C50" s="343"/>
      <c r="D50" s="343"/>
      <c r="E50" s="343"/>
      <c r="F50" s="343"/>
      <c r="G50" s="343"/>
      <c r="H50" s="343"/>
      <c r="I50" s="343"/>
      <c r="J50" s="344"/>
      <c r="K50" s="280"/>
      <c r="L50" s="280"/>
      <c r="M50" s="280"/>
      <c r="N50" s="334"/>
      <c r="O50" s="280"/>
      <c r="P50" s="280"/>
      <c r="Q50" s="280"/>
      <c r="R50" s="280"/>
      <c r="S50" s="280"/>
      <c r="T50" s="280"/>
      <c r="U50" s="280"/>
      <c r="V50" s="280"/>
      <c r="W50" s="280"/>
    </row>
    <row r="51" ht="9.75">
      <c r="N51" s="304"/>
    </row>
    <row r="52" ht="9.75">
      <c r="N52" s="307"/>
    </row>
    <row r="53" ht="9.75">
      <c r="N53" s="307"/>
    </row>
    <row r="54" ht="9.75">
      <c r="N54" s="304"/>
    </row>
    <row r="55" ht="9.75">
      <c r="N55" s="307"/>
    </row>
    <row r="56" ht="9.75">
      <c r="N56" s="307"/>
    </row>
    <row r="57" ht="9.75">
      <c r="N57" s="304"/>
    </row>
    <row r="58" ht="9.75">
      <c r="N58" s="307"/>
    </row>
    <row r="59" ht="9.75">
      <c r="N59" s="307"/>
    </row>
    <row r="60" ht="9.75">
      <c r="N60" s="307"/>
    </row>
    <row r="61" ht="9.75">
      <c r="N61" s="307"/>
    </row>
    <row r="62" ht="9.75">
      <c r="N62" s="307"/>
    </row>
    <row r="63" ht="9.75">
      <c r="N63" s="307"/>
    </row>
    <row r="64" ht="9.75">
      <c r="N64" s="307"/>
    </row>
    <row r="65" ht="9.75">
      <c r="N65" s="307"/>
    </row>
    <row r="66" ht="9.75">
      <c r="N66" s="307"/>
    </row>
    <row r="67" ht="9.75">
      <c r="N67" s="307"/>
    </row>
    <row r="68" ht="9.75">
      <c r="N68" s="307"/>
    </row>
    <row r="69" ht="9.75">
      <c r="N69" s="307"/>
    </row>
    <row r="70" ht="9.75">
      <c r="N70" s="307"/>
    </row>
    <row r="71" ht="9.75">
      <c r="N71" s="307"/>
    </row>
    <row r="72" ht="9.75">
      <c r="N72" s="307"/>
    </row>
    <row r="73" ht="9.75">
      <c r="N73" s="307"/>
    </row>
  </sheetData>
  <mergeCells count="29">
    <mergeCell ref="A2:J2"/>
    <mergeCell ref="T2:V2"/>
    <mergeCell ref="A3:A5"/>
    <mergeCell ref="B3:B5"/>
    <mergeCell ref="C3:C5"/>
    <mergeCell ref="D3:J3"/>
    <mergeCell ref="K3:V3"/>
    <mergeCell ref="D4:D5"/>
    <mergeCell ref="G4:G5"/>
    <mergeCell ref="H4:H5"/>
    <mergeCell ref="K4:N4"/>
    <mergeCell ref="O4:R4"/>
    <mergeCell ref="S4:V4"/>
    <mergeCell ref="A37:J37"/>
    <mergeCell ref="I4:I5"/>
    <mergeCell ref="J4:J5"/>
    <mergeCell ref="A38:J38"/>
    <mergeCell ref="A39:J39"/>
    <mergeCell ref="A40:J40"/>
    <mergeCell ref="A41:J41"/>
    <mergeCell ref="A42:J42"/>
    <mergeCell ref="A43:J43"/>
    <mergeCell ref="A44:J44"/>
    <mergeCell ref="A45:J45"/>
    <mergeCell ref="A50:J50"/>
    <mergeCell ref="A46:J46"/>
    <mergeCell ref="A47:J47"/>
    <mergeCell ref="A48:J48"/>
    <mergeCell ref="A49:J49"/>
  </mergeCells>
  <printOptions/>
  <pageMargins left="0.26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Joanna Nowacka</cp:lastModifiedBy>
  <cp:lastPrinted>2008-07-30T10:53:44Z</cp:lastPrinted>
  <dcterms:created xsi:type="dcterms:W3CDTF">2007-07-24T12:50:32Z</dcterms:created>
  <dcterms:modified xsi:type="dcterms:W3CDTF">2008-07-30T10:53:46Z</dcterms:modified>
  <cp:category/>
  <cp:version/>
  <cp:contentType/>
  <cp:contentStatus/>
</cp:coreProperties>
</file>