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19170" windowHeight="6420" tabRatio="783" activeTab="0"/>
  </bookViews>
  <sheets>
    <sheet name="Dochody zał.Nr 1" sheetId="1" r:id="rId1"/>
    <sheet name="Wydatki zał.Nr 2" sheetId="2" r:id="rId2"/>
    <sheet name="Dotacje Zał.Nr 3" sheetId="3" r:id="rId3"/>
    <sheet name="PRZROZ zał.Nr4" sheetId="4" r:id="rId4"/>
    <sheet name="Prognoza długu do zał.Nr4" sheetId="5" r:id="rId5"/>
    <sheet name="DO zał.Nr5" sheetId="6" r:id="rId6"/>
    <sheet name="GFOŚ zał.Nr6" sheetId="7" r:id="rId7"/>
    <sheet name="ZUK plan zał.Nr 7" sheetId="8" r:id="rId8"/>
    <sheet name="Inwest.2006 zał.nr 8" sheetId="9" r:id="rId9"/>
    <sheet name="WPI zał.nr 9" sheetId="10" r:id="rId10"/>
    <sheet name="Doch.własnenr10" sheetId="11" r:id="rId11"/>
  </sheets>
  <definedNames>
    <definedName name="_xlnm.Print_Area" localSheetId="0">'Dochody zał.Nr 1'!$A:$IV</definedName>
    <definedName name="_xlnm.Print_Titles" localSheetId="0">'Dochody zał.Nr 1'!$3:$5</definedName>
    <definedName name="_xlnm.Print_Titles" localSheetId="2">'Dotacje Zał.Nr 3'!$5:$7</definedName>
    <definedName name="_xlnm.Print_Titles" localSheetId="8">'Inwest.2006 zał.nr 8'!$4:$6</definedName>
    <definedName name="_xlnm.Print_Titles" localSheetId="3">'PRZROZ zał.Nr4'!$7:$8</definedName>
    <definedName name="_xlnm.Print_Titles" localSheetId="9">'WPI zał.nr 9'!$3:$6</definedName>
    <definedName name="_xlnm.Print_Titles" localSheetId="1">'Wydatki zał.Nr 2'!$3:$6</definedName>
  </definedNames>
  <calcPr fullCalcOnLoad="1" fullPrecision="0"/>
</workbook>
</file>

<file path=xl/sharedStrings.xml><?xml version="1.0" encoding="utf-8"?>
<sst xmlns="http://schemas.openxmlformats.org/spreadsheetml/2006/main" count="1146" uniqueCount="556">
  <si>
    <t>Refundacja programu Szwajcarski Zegarek</t>
  </si>
  <si>
    <t>Dodatki mieszkaniowe, dodatki wiejskie, środki Bhp dla nauczycieli i pracowników obsługi, pomoc zdrowotna dla nauczycieli</t>
  </si>
  <si>
    <t>Artykuły biurowe, środki czystości</t>
  </si>
  <si>
    <t>Udziały gmin w podatkach stanowiących dochód budżetu państwa</t>
  </si>
  <si>
    <t>Wpływy z opłaty skarbowej</t>
  </si>
  <si>
    <t>Urzędy wojewódzkie</t>
  </si>
  <si>
    <t>Źródła finansowania</t>
  </si>
  <si>
    <t>Lp.</t>
  </si>
  <si>
    <t>01095</t>
  </si>
  <si>
    <t>Melioracje wodne</t>
  </si>
  <si>
    <t>Realizacja zadań rządowych zleconych gminom z zakresu obrony cywilnej</t>
  </si>
  <si>
    <t xml:space="preserve">w tym dotacja </t>
  </si>
  <si>
    <t xml:space="preserve">Przychody </t>
  </si>
  <si>
    <t>DOCHODY I WYDATKI NA ZADANIA ZLECONE GMINOM</t>
  </si>
  <si>
    <t>WYDATKI GMINY KAŹMIERZ W 2007r.</t>
  </si>
  <si>
    <t>DOCHODY GMINY KAŹMIERZ W 2007r.</t>
  </si>
  <si>
    <t>NA 2007r.</t>
  </si>
  <si>
    <t>PRZYCHODY I ROZCHODY 2007r.</t>
  </si>
  <si>
    <t>Koszty postępowania sądowego i prokuratorskiego</t>
  </si>
  <si>
    <t>Wynagrodzenie bezosobowe</t>
  </si>
  <si>
    <t>Brak potrzebnych środków finansowych spowodował, że zakres wykonywanych prac w wodociągowaniu ul.Szkolnej w Kaźmierzu został przesunięty w czasie.</t>
  </si>
  <si>
    <t>Z uwagi na brak  środków finansowych zakres wykonywanych prac w wodociągowaniu rejonu ul.Polna - Reja w Kaźmierzu został przesunięty w czasie.</t>
  </si>
  <si>
    <t>Zakup usług przez jednostki samorządu terytorialnego od innych jednostek samorządu terytorialnego</t>
  </si>
  <si>
    <t>Edukacyjna opieka wychowawcza</t>
  </si>
  <si>
    <t>Pomoc materialna dla uczniów</t>
  </si>
  <si>
    <t>Energia na oświetlenie uliczne</t>
  </si>
  <si>
    <t>Z uwagi na brak  środków finansowych zakres wykonywanych prac został przesunięty w czasie.</t>
  </si>
  <si>
    <t>Spłaty otrzymanych krajowych pożyczek i kredytów</t>
  </si>
  <si>
    <t>2. Planowane w budżecie przychody z tyt.kredytów i pożyczek</t>
  </si>
  <si>
    <t>Oddziały przedszkolne w szkołach podstawowych</t>
  </si>
  <si>
    <t>Wobec braku  środków finansowych zakres wykonywanych prac przy przebudowie płyty Rynku w Kaźmierzu został przesunięty w czasie.</t>
  </si>
  <si>
    <t>Dofinansowanie projektu w ramach Priorytetu 3 z środków budżetu Państwa</t>
  </si>
  <si>
    <t>Dotacje otrzymane z powiatu na  inwestycje i zakupy inwestycyjne realizowane na podstawie porozumień (umów) między jednostkami samorządu terytorialnego.</t>
  </si>
  <si>
    <t>Dochody</t>
  </si>
  <si>
    <t>Plan przychodów i wydatków</t>
  </si>
  <si>
    <t>Wydatki związane z: akcją Sprzątanie Świata, realizacją Gminnego Programu Ochrony Środowiska i Planu Gospodarki Odpadami, obchodami Dnia Ziemi, pozostałymi wydatkami związanymi z ochroną środowiska na terenie gminy</t>
  </si>
  <si>
    <t>Koszty delegacji zagranicznych</t>
  </si>
  <si>
    <t>Koszty delegacji  krajowych</t>
  </si>
  <si>
    <t>Wpływ z podatku rolnego, podatku leśnego, podatku od czynności cywilnoprawnych, podatków i opłat lokalnych od osób prawnych i innych jednostek organizacyjnych</t>
  </si>
  <si>
    <t>Usługi związane z obsługą Biura Rady, usługi poligraficzne związane z wydawaniem Obserwatora</t>
  </si>
  <si>
    <t>Środki Bhp, ekwiwalenty za pranie</t>
  </si>
  <si>
    <t>Dotacje celowe otrzymane z budżetu państwa na zadania bieżące realizowane przez gminę na podstawie porozumień z organami administracji rządowej</t>
  </si>
  <si>
    <t>Wybory Prezydenta RP</t>
  </si>
  <si>
    <t>Wybory do Sejmu i Senatu</t>
  </si>
  <si>
    <t>Uchwała nr XLV/271/06 Rady Gminy Kaźmierz z dn.31.03.2006r.</t>
  </si>
  <si>
    <t xml:space="preserve">Plan wydatków budżetowych na 2007r. </t>
  </si>
  <si>
    <t>Odpłatność za pobyt w Domu Pomocy Społecznej</t>
  </si>
  <si>
    <t>Składki na ubezpieczenie zdrowotne opłacane za osoby pobierające niektóre świadczenia z pomocy społecznej oraz niektóre świadczenia rodzinne</t>
  </si>
  <si>
    <t xml:space="preserve">Umowa zlecenie z pracownikiem obsługującym toalety publiczne </t>
  </si>
  <si>
    <t>WYDATKI</t>
  </si>
  <si>
    <t>Prognoza na rok 2008</t>
  </si>
  <si>
    <t>Prognoza na rok 2009</t>
  </si>
  <si>
    <t>Prognoza na rok 2010</t>
  </si>
  <si>
    <t>Prognoza na rok 2011</t>
  </si>
  <si>
    <t>Prognoza na rok 2012</t>
  </si>
  <si>
    <t>Prognoza na rok 2013</t>
  </si>
  <si>
    <t>Dofinansowanie projektu w ramach Priorytetu 3 z środków ZPORR</t>
  </si>
  <si>
    <t>Odsetki z ratalnej sprzedaży mieszkań i budynków</t>
  </si>
  <si>
    <t>Paliwo do pojazdów i motopomp, części zamienne, zakup węgla dla OSP Bytyń, węże W52 i W75, materiały bieżącego utrzymania sprzętu i budynków strażnic, materiały związane z konkursami wiedzy pożarniczej oraz z Dniem Strażaka, materiały potrzebne do zorganizaowania zawodów pożarniczych oraz rajdu młodzieżowych drużyn pożarniczych. Prenumerata miesięcznika Strażak</t>
  </si>
  <si>
    <t>Odpis na Zakładowy Fundusz Świadczeń Socjalnych</t>
  </si>
  <si>
    <t>Drogi publiczne powiatowe</t>
  </si>
  <si>
    <t>Przebudowa płyty Rynku w Kaźmierzu</t>
  </si>
  <si>
    <t xml:space="preserve">    stosunku doplanowanych dochodów gminy na 2007r. (poz.3/poz.5)</t>
  </si>
  <si>
    <t>0400</t>
  </si>
  <si>
    <t>Wpływy z opłaty produktowej</t>
  </si>
  <si>
    <t>Dochody jednostek samorządu terytorialnego związane z realizacją zadań z zakresu administracji rządowej oraz innych zadań zleconych ustawami</t>
  </si>
  <si>
    <t>Gospodarka mieszkaniowa</t>
  </si>
  <si>
    <t>Nazwa i cel programu</t>
  </si>
  <si>
    <t>Jednostka realizująca program</t>
  </si>
  <si>
    <t xml:space="preserve">Okres realizacji programu </t>
  </si>
  <si>
    <t>Wysokość wydatków w okresie realizacji</t>
  </si>
  <si>
    <t xml:space="preserve">Ogółem </t>
  </si>
  <si>
    <t>w tym:</t>
  </si>
  <si>
    <t>Gmina Kaźmierz</t>
  </si>
  <si>
    <t>Ochotnicze straże pożarne</t>
  </si>
  <si>
    <t>Gospodarka gruntami i nieruchomościami</t>
  </si>
  <si>
    <t>Oświata i wychowanie</t>
  </si>
  <si>
    <t>Biblioteki</t>
  </si>
  <si>
    <t>Dodatki mieszkaniowe</t>
  </si>
  <si>
    <t>Pomoc społeczna</t>
  </si>
  <si>
    <t>Energia, woda, gaz</t>
  </si>
  <si>
    <t>Wpływy z tytułu pomocy finansowej udzielanej między jednostkami samorządu terytorialnego na dofinansowanie własnych zadań inwestycyjnych i zakupów inwestycyjnych.</t>
  </si>
  <si>
    <t>Dotacje celowe przekazane z budżetu państwa na realizację własnych zadań bieżących gmin</t>
  </si>
  <si>
    <t>Uchwała nr ______ Rady Gminy Kaźmierz z dn.______</t>
  </si>
  <si>
    <t>Wydatki na pomoc finansową udzielaną między jednostkami samorządu terytorialnego na dofinansowanie własnych zadań inwestycyjnych i zakupów inwestycyjnych</t>
  </si>
  <si>
    <t>Część równoważąca subwencji ogólnej dla gmin</t>
  </si>
  <si>
    <t>Pozostałe odsetki</t>
  </si>
  <si>
    <t>Zał.Nr 10 do Projektu Uchwały Budżetowej  Rady Gminy Kaźmierz na rok 2007</t>
  </si>
  <si>
    <t>PLAN DOCHODÓW  I  WYDATKÓW RACHUNKU DOCHODÓW WŁASNYCH W 2007r.</t>
  </si>
  <si>
    <t>Przedszkole w Kaźmierzu</t>
  </si>
  <si>
    <t>Szkoła Podstawowa w Bytyniu</t>
  </si>
  <si>
    <t>Szkoła Podstawowa w Gaju Wielkim</t>
  </si>
  <si>
    <t>Szkoła Podstawowa w Kaźmierzu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</si>
  <si>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</si>
  <si>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</si>
  <si>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>Prognoza na rok 2014</t>
  </si>
  <si>
    <t>Podróże służbowe zagraniczna</t>
  </si>
  <si>
    <t>Dz</t>
  </si>
  <si>
    <t>Rozdz</t>
  </si>
  <si>
    <t>§</t>
  </si>
  <si>
    <t>Treść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</si>
  <si>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</si>
  <si>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</si>
  <si>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</si>
  <si>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</si>
  <si>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</si>
  <si>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</si>
  <si>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</si>
  <si>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</si>
  <si>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</si>
  <si>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</si>
  <si>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</si>
  <si>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</si>
  <si>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</si>
  <si>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Przedszkola </t>
  </si>
  <si>
    <t>01022</t>
  </si>
  <si>
    <t>Zwalczanie chorób zakaźnych zwierząt oraz badania monitoringowe pozostałości chemicznych i biologicznych w tkankach zwierząt i produktach pochodzenia zwierzęcego</t>
  </si>
  <si>
    <t>Wytwarzanie i zaopatrywanie w energię elektryczną, gaz i wodę</t>
  </si>
  <si>
    <t>Uchwała nr XV/101/03 Rady Gminy Kaźmierz z dnia 27 listopada 2003r.</t>
  </si>
  <si>
    <t>Dotacja podmiotowa z budżetu dla samorządowej instytucji kultury</t>
  </si>
  <si>
    <t>Modernizacja SUW  
w Gaju Wielkim</t>
  </si>
  <si>
    <t>2004-2009</t>
  </si>
  <si>
    <t>2004-2010</t>
  </si>
  <si>
    <t>Przebudowa Płyty Rynku w Kaźmierzu</t>
  </si>
  <si>
    <t>Sieć kanalizacji sanitarnej układ Kaźmierz - Kiączyn</t>
  </si>
  <si>
    <t>2007-2011</t>
  </si>
  <si>
    <t xml:space="preserve">Budowa ścieżek rowerowych do Radzyn, Chlewisk </t>
  </si>
  <si>
    <t>Gazyfikacja gminy</t>
  </si>
  <si>
    <t>2005-2013</t>
  </si>
  <si>
    <t>Oświetlenie dróg osiedlowych na terenie gminy Kaźmierz</t>
  </si>
  <si>
    <t>2004-2013</t>
  </si>
  <si>
    <t>2004-2012</t>
  </si>
  <si>
    <t xml:space="preserve">Budowa dróg dojazdowych do gruntów rolnych </t>
  </si>
  <si>
    <t>Gminnego Funduszu Ochrony Środowiska i Gospodarki Wodnej</t>
  </si>
  <si>
    <t>Obrona cywilna</t>
  </si>
  <si>
    <t>Różne rozliczenia</t>
  </si>
  <si>
    <t>OGÓŁEM</t>
  </si>
  <si>
    <t>Rozdz.</t>
  </si>
  <si>
    <t>Wynagrodzenia osobowe pracowników</t>
  </si>
  <si>
    <t>Dodatkowe wynagrodzenia roczne</t>
  </si>
  <si>
    <t>Różne wydatki na rzecz osób fizycznych</t>
  </si>
  <si>
    <t>Podróże służbowe krajowe</t>
  </si>
  <si>
    <t>Różne opłaty i składki</t>
  </si>
  <si>
    <t>Środki na pozostałą działalność sportową prowadzoną na terenie gminy</t>
  </si>
  <si>
    <t>Koszty obsługi</t>
  </si>
  <si>
    <t>Zakup energii w strażnicach OSP oraz gazu w strażnicy w Kaźmierzu, Kopaninie i Sokolnikach Małych</t>
  </si>
  <si>
    <t>Wynagrodzenie inkasentów</t>
  </si>
  <si>
    <t>Zakup druków</t>
  </si>
  <si>
    <t>Koszty delegacji służbowych nauczycieli</t>
  </si>
  <si>
    <t>Dodatki mieszkaniowe, dodatki wiejskie, środki Bhp dla nauczycieli i pracowników oświaty</t>
  </si>
  <si>
    <t>Koszty delegacji nauczycieli</t>
  </si>
  <si>
    <t>Książki, pomoce dydaktyczne, programy komputerowe</t>
  </si>
  <si>
    <t>Świadczenia rzeczowe dotyczące Bhp</t>
  </si>
  <si>
    <t>Serwis sieci komputerowej</t>
  </si>
  <si>
    <t>Koszty delegacji pracowników GZO</t>
  </si>
  <si>
    <t>Środki własne</t>
  </si>
  <si>
    <t>Środki bezzwrotne z Unii Europejskiej</t>
  </si>
  <si>
    <t>Inne źródła</t>
  </si>
  <si>
    <t>Odsetki kredytowe</t>
  </si>
  <si>
    <t>Pomoce dydaktyczne, książki, wyposażenie kącików tematycznych</t>
  </si>
  <si>
    <t>Usuwanie skutków klęsk żywiołowych</t>
  </si>
  <si>
    <t>Podstawa naliczenia dodatków: ustawa o dodatkach mieszkaniowych z dnia 21.06.2001r (Dz.U.Nr 71, poz.734) i Rozp.RM z dnia 28.12.2001 (Dz.U.Nr 156, poz.1817)</t>
  </si>
  <si>
    <t>Plan wydatków na wieloletnie programy inwestycyjne</t>
  </si>
  <si>
    <t>Rozdz.75011</t>
  </si>
  <si>
    <t xml:space="preserve">DOCHODY ZWIĄZANE Z REALIZACJĄ ZADAŃ Z ZAKRESU </t>
  </si>
  <si>
    <t>Artykuły biurowe, środki czystości, wyposażenie</t>
  </si>
  <si>
    <t>Prowizje bankowe, doskonalenie zawodowe, pozostałe usługi, aktualizacje SIGID</t>
  </si>
  <si>
    <t>Środki Bhp dla 7 pracowników, ekwiwalent za pranie</t>
  </si>
  <si>
    <t>Artykuły biurowe, czasopisma fachowe, środki bieżącego urtrzymania ośrodka</t>
  </si>
  <si>
    <t>Energia, woda, CO</t>
  </si>
  <si>
    <t>Naprawa i konserwacja sprzętu</t>
  </si>
  <si>
    <t>Delegacje pracowników i ryczałty samochodowe</t>
  </si>
  <si>
    <t>Ubezpieczenie sprzętu elektronicznego</t>
  </si>
  <si>
    <t>Zakup żarówek, opraw oświetleniowych, czujników</t>
  </si>
  <si>
    <t>Ubezpieczenia gminnych obiektów sportowych i imprez masowych</t>
  </si>
  <si>
    <t>Świadczenia rodzinne oraz składki na ubezpieczenia emerytalne i rentowe z ubezpieczenia społecznego</t>
  </si>
  <si>
    <t xml:space="preserve"> JEDNOSTCE SAMORZĄDU TERYTORIALNEGO USTAWAMI</t>
  </si>
  <si>
    <t>ADMINISTRACJI RZĄDOWEJ ORAZ INNYCH ZADAŃ ZLECONYCH</t>
  </si>
  <si>
    <t xml:space="preserve">Powyższe środki pobrane przez jednostkę samorządu terytorialnego odprowadza się na rachunek </t>
  </si>
  <si>
    <t>Dz.      750</t>
  </si>
  <si>
    <t>Składka na ubezpieczenia społeczne</t>
  </si>
  <si>
    <t>Składka na ubezpieczenie zdrowotne</t>
  </si>
  <si>
    <t>01030</t>
  </si>
  <si>
    <t>Izby rolnicze</t>
  </si>
  <si>
    <t xml:space="preserve">Różne jednostki obsługi gospodarki mieszkaniowej </t>
  </si>
  <si>
    <t xml:space="preserve">Plan dochodów budżetowych na 2007 r.               </t>
  </si>
  <si>
    <r>
      <t xml:space="preserve">Wykup działek </t>
    </r>
    <r>
      <rPr>
        <b/>
        <sz val="10"/>
        <rFont val="Times New Roman"/>
        <family val="1"/>
      </rPr>
      <t>40.000,00</t>
    </r>
    <r>
      <rPr>
        <sz val="10"/>
        <rFont val="Times New Roman"/>
        <family val="1"/>
      </rPr>
      <t xml:space="preserve"> i dróg </t>
    </r>
    <r>
      <rPr>
        <b/>
        <sz val="10"/>
        <rFont val="Times New Roman"/>
        <family val="1"/>
      </rPr>
      <t>230.000,00</t>
    </r>
  </si>
  <si>
    <t>Utwardzenie parkingu przy budynku przedszkolnym 15.000,00</t>
  </si>
  <si>
    <r>
      <t xml:space="preserve">Usługa dowożenia dzieci do szkół </t>
    </r>
    <r>
      <rPr>
        <b/>
        <sz val="10"/>
        <rFont val="Times New Roman"/>
        <family val="1"/>
      </rPr>
      <t>243.000,00</t>
    </r>
    <r>
      <rPr>
        <sz val="10"/>
        <rFont val="Times New Roman"/>
        <family val="1"/>
      </rPr>
      <t xml:space="preserve">, dowożenie dzieci niepełnosprawnych </t>
    </r>
    <r>
      <rPr>
        <b/>
        <sz val="10"/>
        <rFont val="Times New Roman"/>
        <family val="1"/>
      </rPr>
      <t>7.000,00</t>
    </r>
  </si>
  <si>
    <t>Opłaty za druki i specyfikacje do przetargów,  inne opłaty</t>
  </si>
  <si>
    <t>Dotacja na prowadzenie stałego rejestru wyborców w 2007r. ( pismo Krajowego Biura Wyborczego Delegatura w Pile z dnia 18.10.2006 r., znak DPL 3101-10/06 )</t>
  </si>
  <si>
    <r>
      <t xml:space="preserve">Opłaty za grunty oddane w użytkowanie wieczyste </t>
    </r>
    <r>
      <rPr>
        <b/>
        <sz val="10"/>
        <rFont val="Times New Roman CE"/>
        <family val="1"/>
      </rPr>
      <t>29.299,00</t>
    </r>
    <r>
      <rPr>
        <sz val="10"/>
        <rFont val="Times New Roman CE"/>
        <family val="1"/>
      </rPr>
      <t xml:space="preserve"> i trwały zarząd </t>
    </r>
    <r>
      <rPr>
        <b/>
        <sz val="10"/>
        <rFont val="Times New Roman CE"/>
        <family val="1"/>
      </rPr>
      <t>17.320,00</t>
    </r>
  </si>
  <si>
    <r>
      <t xml:space="preserve">Za dzierżawę gruntów rolnych </t>
    </r>
    <r>
      <rPr>
        <b/>
        <sz val="10"/>
        <rFont val="Times New Roman CE"/>
        <family val="1"/>
      </rPr>
      <t>14.934,00</t>
    </r>
    <r>
      <rPr>
        <sz val="10"/>
        <rFont val="Times New Roman CE"/>
        <family val="1"/>
      </rPr>
      <t xml:space="preserve">, gruntów pod garażem </t>
    </r>
    <r>
      <rPr>
        <b/>
        <sz val="10"/>
        <rFont val="Times New Roman CE"/>
        <family val="1"/>
      </rPr>
      <t>342,00</t>
    </r>
    <r>
      <rPr>
        <sz val="10"/>
        <rFont val="Times New Roman CE"/>
        <family val="1"/>
      </rPr>
      <t xml:space="preserve">, gruntów pod usługi </t>
    </r>
    <r>
      <rPr>
        <b/>
        <sz val="10"/>
        <rFont val="Times New Roman CE"/>
        <family val="1"/>
      </rPr>
      <t>3.788,00</t>
    </r>
    <r>
      <rPr>
        <sz val="10"/>
        <rFont val="Times New Roman CE"/>
        <family val="1"/>
      </rPr>
      <t xml:space="preserve">,  gruntów pod wieżą telefonii komórkowej </t>
    </r>
    <r>
      <rPr>
        <b/>
        <sz val="10"/>
        <rFont val="Times New Roman CE"/>
        <family val="1"/>
      </rPr>
      <t>36.000,00</t>
    </r>
    <r>
      <rPr>
        <sz val="10"/>
        <rFont val="Times New Roman CE"/>
        <family val="1"/>
      </rPr>
      <t xml:space="preserve">,  za najem lokali użytkowych </t>
    </r>
    <r>
      <rPr>
        <b/>
        <sz val="10"/>
        <rFont val="Times New Roman CE"/>
        <family val="1"/>
      </rPr>
      <t xml:space="preserve">9.120,00, </t>
    </r>
    <r>
      <rPr>
        <sz val="10"/>
        <rFont val="Times New Roman CE"/>
        <family val="1"/>
      </rPr>
      <t>za dzierżawy przydrożnych alei drzew owocowych</t>
    </r>
    <r>
      <rPr>
        <b/>
        <sz val="10"/>
        <rFont val="Times New Roman CE"/>
        <family val="1"/>
      </rPr>
      <t xml:space="preserve"> 200,00</t>
    </r>
  </si>
  <si>
    <r>
      <t xml:space="preserve">Refundacja z Fundacji Niemiecko Polskiej "Nadzieja" programu Szwajcarski Zegarek </t>
    </r>
    <r>
      <rPr>
        <b/>
        <sz val="10"/>
        <rFont val="Times New Roman CE"/>
        <family val="1"/>
      </rPr>
      <t xml:space="preserve">24.400,00 </t>
    </r>
    <r>
      <rPr>
        <sz val="10"/>
        <rFont val="Times New Roman CE"/>
        <family val="1"/>
      </rPr>
      <t>oraz z rejonowego Urzędu Pracy (roboty publiczne)</t>
    </r>
    <r>
      <rPr>
        <b/>
        <sz val="10"/>
        <rFont val="Times New Roman CE"/>
        <family val="1"/>
      </rPr>
      <t xml:space="preserve"> 51.710,00</t>
    </r>
  </si>
  <si>
    <t>Przyjęto cenę GUS 133,70 zł za m3 (MP Nr 74, poz.246)</t>
  </si>
  <si>
    <t>Koszty związane z odbiorem padliny z terenu gminy zgodnie z art.9 ust.1 i 7 ustawy z dnia 24 kwietnia 1997r. o zwalczaniu chorób zakaźnych zwierząt (Dz.U. z 1999r. Nr 66 poz.752 z późn.zmianami) Umowa z firmą STRUGA S.A.</t>
  </si>
  <si>
    <r>
      <t xml:space="preserve">Wpływy z opłaty planistycznej </t>
    </r>
    <r>
      <rPr>
        <b/>
        <sz val="10"/>
        <rFont val="Times New Roman CE"/>
        <family val="1"/>
      </rPr>
      <t>258.964,00</t>
    </r>
    <r>
      <rPr>
        <sz val="10"/>
        <rFont val="Times New Roman CE"/>
        <family val="1"/>
      </rPr>
      <t xml:space="preserve">, opłata adiacencka i podziałowa </t>
    </r>
    <r>
      <rPr>
        <b/>
        <sz val="10"/>
        <rFont val="Times New Roman CE"/>
        <family val="1"/>
      </rPr>
      <t>300.000,00</t>
    </r>
    <r>
      <rPr>
        <sz val="10"/>
        <rFont val="Times New Roman CE"/>
        <family val="1"/>
      </rPr>
      <t xml:space="preserve"> z opłat za wpis i zmianę wpisu do ewidencji działalności gospodarczej </t>
    </r>
    <r>
      <rPr>
        <b/>
        <sz val="10"/>
        <rFont val="Times New Roman CE"/>
        <family val="1"/>
      </rPr>
      <t xml:space="preserve">5.000,00, </t>
    </r>
    <r>
      <rPr>
        <sz val="10"/>
        <rFont val="Times New Roman CE"/>
        <family val="1"/>
      </rPr>
      <t>za zajęcie pasa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drogowego</t>
    </r>
    <r>
      <rPr>
        <b/>
        <sz val="10"/>
        <rFont val="Times New Roman CE"/>
        <family val="1"/>
      </rPr>
      <t xml:space="preserve"> 3.000,00, </t>
    </r>
    <r>
      <rPr>
        <sz val="10"/>
        <rFont val="Times New Roman CE"/>
        <family val="1"/>
      </rPr>
      <t>pozostałe opłaty</t>
    </r>
    <r>
      <rPr>
        <b/>
        <sz val="10"/>
        <rFont val="Times New Roman CE"/>
        <family val="1"/>
      </rPr>
      <t xml:space="preserve"> 24.750,00</t>
    </r>
  </si>
  <si>
    <r>
      <t xml:space="preserve">Raty za wykup mieszkań i budynków </t>
    </r>
    <r>
      <rPr>
        <b/>
        <sz val="10"/>
        <rFont val="Times New Roman CE"/>
        <family val="1"/>
      </rPr>
      <t>12.426,00</t>
    </r>
    <r>
      <rPr>
        <sz val="10"/>
        <rFont val="Times New Roman CE"/>
        <family val="1"/>
      </rPr>
      <t xml:space="preserve"> , sprzedaż nieruchomości </t>
    </r>
    <r>
      <rPr>
        <b/>
        <sz val="10"/>
        <rFont val="Times New Roman CE"/>
        <family val="1"/>
      </rPr>
      <t>450.000,00</t>
    </r>
    <r>
      <rPr>
        <sz val="10"/>
        <rFont val="Times New Roman CE"/>
        <family val="1"/>
      </rPr>
      <t xml:space="preserve"> ( dz179-201, 20 działek o pow.10,19 ha w Kopaninie pod budownictwo jednorodzinne 430.000,00, dz.471/12, o pow.0,2357 w Kaźmierzu pod usługi 20.000,00)</t>
    </r>
  </si>
  <si>
    <t>Badania okresowe strażaków</t>
  </si>
  <si>
    <t>Ustawa o finansach publicznych Art.173 ust.4 rezerwa ogólna nie może być wyższa niż 1% wydatków budżetu.</t>
  </si>
  <si>
    <t>Wynagrodzenia osobowe, w tym odprawy emerytalne i nagrody jubileuszowe</t>
  </si>
  <si>
    <t xml:space="preserve">Materiały biurowe, środki czystości, olej opałowy SP Bytyń, węgiel SP Gaj Wielki </t>
  </si>
  <si>
    <t>Wynagrodzenia osobowe</t>
  </si>
  <si>
    <t xml:space="preserve">Energia, woda,gaz </t>
  </si>
  <si>
    <r>
      <t xml:space="preserve">Budowa sieci wodociągowych:K-rz ul.Polna-Reja </t>
    </r>
    <r>
      <rPr>
        <b/>
        <sz val="10"/>
        <rFont val="Times New Roman"/>
        <family val="1"/>
      </rPr>
      <t xml:space="preserve">30.000,00, </t>
    </r>
    <r>
      <rPr>
        <sz val="10"/>
        <rFont val="Times New Roman"/>
        <family val="1"/>
      </rPr>
      <t xml:space="preserve">K-rz ul.Szkolna </t>
    </r>
    <r>
      <rPr>
        <b/>
        <sz val="10"/>
        <rFont val="Times New Roman"/>
        <family val="1"/>
      </rPr>
      <t>10.000,00</t>
    </r>
    <r>
      <rPr>
        <sz val="10"/>
        <rFont val="Times New Roman"/>
        <family val="1"/>
      </rPr>
      <t xml:space="preserve">, Kopanina  </t>
    </r>
    <r>
      <rPr>
        <b/>
        <sz val="10"/>
        <rFont val="Times New Roman"/>
        <family val="1"/>
      </rPr>
      <t>70.000,00</t>
    </r>
    <r>
      <rPr>
        <sz val="10"/>
        <rFont val="Times New Roman"/>
        <family val="1"/>
      </rPr>
      <t xml:space="preserve">, Radzyny ul.Leśna </t>
    </r>
    <r>
      <rPr>
        <b/>
        <sz val="10"/>
        <rFont val="Times New Roman"/>
        <family val="1"/>
      </rPr>
      <t>31.500,00</t>
    </r>
    <r>
      <rPr>
        <sz val="10"/>
        <rFont val="Times New Roman"/>
        <family val="1"/>
      </rPr>
      <t xml:space="preserve">, K-rz ul.Jabłoniowa </t>
    </r>
    <r>
      <rPr>
        <b/>
        <sz val="10"/>
        <rFont val="Times New Roman"/>
        <family val="1"/>
      </rPr>
      <t>9.000,00</t>
    </r>
    <r>
      <rPr>
        <sz val="10"/>
        <rFont val="Times New Roman"/>
        <family val="1"/>
      </rPr>
      <t xml:space="preserve">, K-rz ul.Poznańska </t>
    </r>
    <r>
      <rPr>
        <b/>
        <sz val="10"/>
        <rFont val="Times New Roman"/>
        <family val="1"/>
      </rPr>
      <t>24.000,00</t>
    </r>
    <r>
      <rPr>
        <sz val="10"/>
        <rFont val="Times New Roman"/>
        <family val="1"/>
      </rPr>
      <t xml:space="preserve">, SUW Gaj Wielki </t>
    </r>
    <r>
      <rPr>
        <b/>
        <sz val="10"/>
        <rFont val="Times New Roman"/>
        <family val="1"/>
      </rPr>
      <t>55.000,00</t>
    </r>
  </si>
  <si>
    <r>
      <t xml:space="preserve">Budowa dróg dojazdowych do gruntów rolnych oraz dróg gminnych Gaj Wielki - Stramnica </t>
    </r>
    <r>
      <rPr>
        <b/>
        <sz val="10"/>
        <rFont val="Times New Roman"/>
        <family val="1"/>
      </rPr>
      <t>240.000,00</t>
    </r>
    <r>
      <rPr>
        <sz val="10"/>
        <rFont val="Times New Roman"/>
        <family val="1"/>
      </rPr>
      <t xml:space="preserve">, chodnik Kaźmierz ul.Dworcowa </t>
    </r>
    <r>
      <rPr>
        <b/>
        <sz val="10"/>
        <rFont val="Times New Roman"/>
        <family val="1"/>
      </rPr>
      <t>40.000,00</t>
    </r>
  </si>
  <si>
    <r>
      <t xml:space="preserve">Ogłoszenia o przetargach </t>
    </r>
    <r>
      <rPr>
        <b/>
        <sz val="10"/>
        <rFont val="Times New Roman"/>
        <family val="1"/>
      </rPr>
      <t>15.000,00</t>
    </r>
    <r>
      <rPr>
        <sz val="10"/>
        <rFont val="Times New Roman"/>
        <family val="1"/>
      </rPr>
      <t xml:space="preserve">, wycena nieruchomości </t>
    </r>
    <r>
      <rPr>
        <b/>
        <sz val="10"/>
        <rFont val="Times New Roman"/>
        <family val="1"/>
      </rPr>
      <t>35.000,00</t>
    </r>
    <r>
      <rPr>
        <sz val="10"/>
        <rFont val="Times New Roman"/>
        <family val="1"/>
      </rPr>
      <t xml:space="preserve">, podziały nieruchomości </t>
    </r>
    <r>
      <rPr>
        <b/>
        <sz val="10"/>
        <rFont val="Times New Roman"/>
        <family val="1"/>
      </rPr>
      <t>8.000,00</t>
    </r>
    <r>
      <rPr>
        <sz val="10"/>
        <rFont val="Times New Roman"/>
        <family val="1"/>
      </rPr>
      <t xml:space="preserve">, opłaty sądowe za założenie księgi wieczystej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i za wypis prawa własności, mapy </t>
    </r>
    <r>
      <rPr>
        <b/>
        <sz val="10"/>
        <rFont val="Times New Roman"/>
        <family val="1"/>
      </rPr>
      <t xml:space="preserve"> 10.000,00</t>
    </r>
    <r>
      <rPr>
        <sz val="10"/>
        <rFont val="Times New Roman"/>
        <family val="1"/>
      </rPr>
      <t xml:space="preserve">, mapy i wyciągi do notariusza i sądu </t>
    </r>
    <r>
      <rPr>
        <b/>
        <sz val="10"/>
        <rFont val="Times New Roman"/>
        <family val="1"/>
      </rPr>
      <t>6.000,00</t>
    </r>
    <r>
      <rPr>
        <sz val="10"/>
        <rFont val="Times New Roman"/>
        <family val="1"/>
      </rPr>
      <t>, odtworzenie granic</t>
    </r>
    <r>
      <rPr>
        <b/>
        <sz val="10"/>
        <rFont val="Times New Roman"/>
        <family val="1"/>
      </rPr>
      <t xml:space="preserve"> 5.000,00</t>
    </r>
    <r>
      <rPr>
        <sz val="10"/>
        <rFont val="Times New Roman"/>
        <family val="1"/>
      </rPr>
      <t>, koszty komunalizacyjne</t>
    </r>
    <r>
      <rPr>
        <b/>
        <sz val="10"/>
        <rFont val="Times New Roman"/>
        <family val="1"/>
      </rPr>
      <t xml:space="preserve"> 1.000,00</t>
    </r>
    <r>
      <rPr>
        <sz val="10"/>
        <rFont val="Times New Roman"/>
        <family val="1"/>
      </rPr>
      <t xml:space="preserve">, akty notarialne </t>
    </r>
    <r>
      <rPr>
        <b/>
        <sz val="10"/>
        <rFont val="Times New Roman"/>
        <family val="1"/>
      </rPr>
      <t>10.000,00</t>
    </r>
    <r>
      <rPr>
        <sz val="10"/>
        <rFont val="Times New Roman"/>
        <family val="1"/>
      </rPr>
      <t xml:space="preserve">, opracowanie projektów decyzji </t>
    </r>
    <r>
      <rPr>
        <b/>
        <sz val="10"/>
        <rFont val="Times New Roman"/>
        <family val="1"/>
      </rPr>
      <t>32.100,00</t>
    </r>
    <r>
      <rPr>
        <sz val="10"/>
        <rFont val="Times New Roman"/>
        <family val="1"/>
      </rPr>
      <t>, wykonanie i montaż tablic informacyjnych z nazwami ulic</t>
    </r>
    <r>
      <rPr>
        <b/>
        <sz val="10"/>
        <rFont val="Times New Roman"/>
        <family val="1"/>
      </rPr>
      <t xml:space="preserve"> 20.000,00, </t>
    </r>
    <r>
      <rPr>
        <sz val="10"/>
        <rFont val="Times New Roman"/>
        <family val="1"/>
      </rPr>
      <t>ewidencja dróg</t>
    </r>
    <r>
      <rPr>
        <b/>
        <sz val="10"/>
        <rFont val="Times New Roman"/>
        <family val="1"/>
      </rPr>
      <t xml:space="preserve"> 86.000,00</t>
    </r>
  </si>
  <si>
    <t xml:space="preserve">Kontakty partnerskie z Bystrzycą Kłodzką, Ujściem i Litwą, art.związane z obsługą Biura Rady wraz z kosztami reprezentacyjnymi oraz zakup sprzętu audiowizualnego do sali sesyjnej i prenumerata Współnoty </t>
  </si>
  <si>
    <r>
      <t xml:space="preserve"> Art.biurowe </t>
    </r>
    <r>
      <rPr>
        <b/>
        <sz val="10"/>
        <rFont val="Times New Roman"/>
        <family val="1"/>
      </rPr>
      <t>10.000,00</t>
    </r>
    <r>
      <rPr>
        <sz val="10"/>
        <rFont val="Times New Roman"/>
        <family val="1"/>
      </rPr>
      <t xml:space="preserve">, środki czystości </t>
    </r>
    <r>
      <rPr>
        <b/>
        <sz val="10"/>
        <rFont val="Times New Roman"/>
        <family val="1"/>
      </rPr>
      <t>5.000,00</t>
    </r>
    <r>
      <rPr>
        <sz val="10"/>
        <rFont val="Times New Roman"/>
        <family val="1"/>
      </rPr>
      <t xml:space="preserve"> , wydawnictwa i aktualizacje fachowe </t>
    </r>
    <r>
      <rPr>
        <b/>
        <sz val="10"/>
        <rFont val="Times New Roman"/>
        <family val="1"/>
      </rPr>
      <t>13.000,00</t>
    </r>
    <r>
      <rPr>
        <sz val="10"/>
        <rFont val="Times New Roman"/>
        <family val="1"/>
      </rPr>
      <t xml:space="preserve">, wydatki USC </t>
    </r>
    <r>
      <rPr>
        <b/>
        <sz val="10"/>
        <rFont val="Times New Roman"/>
        <family val="1"/>
      </rPr>
      <t>6.700,00</t>
    </r>
    <r>
      <rPr>
        <sz val="10"/>
        <rFont val="Times New Roman"/>
        <family val="1"/>
      </rPr>
      <t xml:space="preserve">, wydatki sekretariatu </t>
    </r>
    <r>
      <rPr>
        <b/>
        <sz val="10"/>
        <rFont val="Times New Roman"/>
        <family val="1"/>
      </rPr>
      <t>27.400,00</t>
    </r>
    <r>
      <rPr>
        <sz val="10"/>
        <rFont val="Times New Roman"/>
        <family val="1"/>
      </rPr>
      <t xml:space="preserve">, zakup wyposażenia </t>
    </r>
    <r>
      <rPr>
        <b/>
        <sz val="10"/>
        <rFont val="Times New Roman"/>
        <family val="1"/>
      </rPr>
      <t>3.000,00</t>
    </r>
    <r>
      <rPr>
        <sz val="10"/>
        <rFont val="Times New Roman"/>
        <family val="1"/>
      </rPr>
      <t xml:space="preserve">, pozostałe </t>
    </r>
    <r>
      <rPr>
        <b/>
        <sz val="10"/>
        <rFont val="Times New Roman"/>
        <family val="1"/>
      </rPr>
      <t>5.000,00</t>
    </r>
  </si>
  <si>
    <r>
      <t>Energia</t>
    </r>
    <r>
      <rPr>
        <b/>
        <sz val="10"/>
        <rFont val="Times New Roman"/>
        <family val="1"/>
      </rPr>
      <t xml:space="preserve"> 13.500,00</t>
    </r>
    <r>
      <rPr>
        <sz val="10"/>
        <rFont val="Times New Roman"/>
        <family val="1"/>
      </rPr>
      <t>, woda</t>
    </r>
    <r>
      <rPr>
        <b/>
        <sz val="10"/>
        <rFont val="Times New Roman"/>
        <family val="1"/>
      </rPr>
      <t xml:space="preserve"> 500,00</t>
    </r>
    <r>
      <rPr>
        <sz val="10"/>
        <rFont val="Times New Roman"/>
        <family val="1"/>
      </rPr>
      <t xml:space="preserve">, gaz </t>
    </r>
    <r>
      <rPr>
        <b/>
        <sz val="10"/>
        <rFont val="Times New Roman"/>
        <family val="1"/>
      </rPr>
      <t>200,00</t>
    </r>
    <r>
      <rPr>
        <sz val="10"/>
        <rFont val="Times New Roman"/>
        <family val="1"/>
      </rPr>
      <t xml:space="preserve">, dostawa energii cieplnej </t>
    </r>
    <r>
      <rPr>
        <b/>
        <sz val="10"/>
        <rFont val="Times New Roman"/>
        <family val="1"/>
      </rPr>
      <t>22.000,00</t>
    </r>
  </si>
  <si>
    <r>
      <t xml:space="preserve">Konserwacja centrali telefonicznej, konserwacja systemu alarmowego, urządzeń klimatyzacji </t>
    </r>
    <r>
      <rPr>
        <b/>
        <sz val="10"/>
        <rFont val="Times New Roman"/>
        <family val="1"/>
      </rPr>
      <t>12.000,00</t>
    </r>
    <r>
      <rPr>
        <sz val="10"/>
        <rFont val="Times New Roman"/>
        <family val="1"/>
      </rPr>
      <t xml:space="preserve"> oraz pozostałego sprzętu biurowego i wposażenia oraz bieżące naperawy i remonty</t>
    </r>
    <r>
      <rPr>
        <b/>
        <sz val="10"/>
        <rFont val="Times New Roman"/>
        <family val="1"/>
      </rPr>
      <t xml:space="preserve"> 6.000,00</t>
    </r>
  </si>
  <si>
    <r>
      <t xml:space="preserve">Delegacje </t>
    </r>
    <r>
      <rPr>
        <b/>
        <sz val="10"/>
        <rFont val="Times New Roman"/>
        <family val="1"/>
      </rPr>
      <t>10.000,00,</t>
    </r>
    <r>
      <rPr>
        <sz val="10"/>
        <rFont val="Times New Roman"/>
        <family val="1"/>
      </rPr>
      <t xml:space="preserve"> ryczałty samochodowe </t>
    </r>
    <r>
      <rPr>
        <b/>
        <sz val="10"/>
        <rFont val="Times New Roman"/>
        <family val="1"/>
      </rPr>
      <t>22.000,00</t>
    </r>
  </si>
  <si>
    <r>
      <t xml:space="preserve">Składki WOKIS </t>
    </r>
    <r>
      <rPr>
        <b/>
        <sz val="10"/>
        <rFont val="Times New Roman"/>
        <family val="1"/>
      </rPr>
      <t>5.700,00</t>
    </r>
    <r>
      <rPr>
        <sz val="10"/>
        <rFont val="Times New Roman"/>
        <family val="1"/>
      </rPr>
      <t xml:space="preserve">, ZGWRP </t>
    </r>
    <r>
      <rPr>
        <b/>
        <sz val="10"/>
        <rFont val="Times New Roman"/>
        <family val="1"/>
      </rPr>
      <t>1.800,00</t>
    </r>
    <r>
      <rPr>
        <sz val="10"/>
        <rFont val="Times New Roman"/>
        <family val="1"/>
      </rPr>
      <t xml:space="preserve">, SGiPW </t>
    </r>
    <r>
      <rPr>
        <b/>
        <sz val="10"/>
        <rFont val="Times New Roman"/>
        <family val="1"/>
      </rPr>
      <t>1.700,00</t>
    </r>
    <r>
      <rPr>
        <sz val="10"/>
        <rFont val="Times New Roman"/>
        <family val="1"/>
      </rPr>
      <t xml:space="preserve">, ubezpieczenie sprzętu i budynków </t>
    </r>
    <r>
      <rPr>
        <b/>
        <sz val="10"/>
        <rFont val="Times New Roman"/>
        <family val="1"/>
      </rPr>
      <t>5.500,00</t>
    </r>
    <r>
      <rPr>
        <sz val="10"/>
        <rFont val="Times New Roman"/>
        <family val="1"/>
      </rPr>
      <t xml:space="preserve">, składki z tyt.przystąpienia do Stowarzyszenia Ekologocznych Gmin ZACHÓD </t>
    </r>
    <r>
      <rPr>
        <b/>
        <sz val="10"/>
        <rFont val="Times New Roman"/>
        <family val="1"/>
      </rPr>
      <t xml:space="preserve">1.000,00, </t>
    </r>
    <r>
      <rPr>
        <sz val="10"/>
        <rFont val="Times New Roman"/>
        <family val="1"/>
      </rPr>
      <t xml:space="preserve">kaucja za butle Dar Natury </t>
    </r>
    <r>
      <rPr>
        <b/>
        <sz val="10"/>
        <rFont val="Times New Roman"/>
        <family val="1"/>
      </rPr>
      <t>81,00</t>
    </r>
  </si>
  <si>
    <r>
      <t xml:space="preserve">Infrastruktura obiegu dokumentów </t>
    </r>
    <r>
      <rPr>
        <b/>
        <sz val="10"/>
        <rFont val="Times New Roman"/>
        <family val="1"/>
      </rPr>
      <t>60.200,00</t>
    </r>
    <r>
      <rPr>
        <sz val="10"/>
        <rFont val="Times New Roman"/>
        <family val="1"/>
      </rPr>
      <t xml:space="preserve">, zakup sprzętu komputerowego </t>
    </r>
    <r>
      <rPr>
        <b/>
        <sz val="10"/>
        <rFont val="Times New Roman"/>
        <family val="1"/>
      </rPr>
      <t>22.000,00</t>
    </r>
  </si>
  <si>
    <r>
      <t xml:space="preserve">Wydatki sołectw, utrzymanie  świetlic wiejskich, organizacja imprez okolicznościowych na terenie sołectw </t>
    </r>
    <r>
      <rPr>
        <b/>
        <sz val="10"/>
        <rFont val="Times New Roman"/>
        <family val="1"/>
      </rPr>
      <t>45.000,00</t>
    </r>
    <r>
      <rPr>
        <sz val="10"/>
        <rFont val="Times New Roman"/>
        <family val="1"/>
      </rPr>
      <t xml:space="preserve">, wydatki w zakresie public relations </t>
    </r>
    <r>
      <rPr>
        <b/>
        <sz val="10"/>
        <rFont val="Times New Roman"/>
        <family val="1"/>
      </rPr>
      <t>27.000,00</t>
    </r>
    <r>
      <rPr>
        <sz val="10"/>
        <rFont val="Times New Roman"/>
        <family val="1"/>
      </rPr>
      <t xml:space="preserve"> oraz zarządzania kryzysowego </t>
    </r>
    <r>
      <rPr>
        <b/>
        <sz val="10"/>
        <rFont val="Times New Roman"/>
        <family val="1"/>
      </rPr>
      <t>3.000,00</t>
    </r>
    <r>
      <rPr>
        <sz val="10"/>
        <rFont val="Times New Roman"/>
        <family val="1"/>
      </rPr>
      <t xml:space="preserve">, remont pomnika ofiar II wojny światowej w K-rzu </t>
    </r>
    <r>
      <rPr>
        <b/>
        <sz val="10"/>
        <rFont val="Times New Roman"/>
        <family val="1"/>
      </rPr>
      <t>5.000,00</t>
    </r>
  </si>
  <si>
    <r>
      <t xml:space="preserve">Dotacje dla przedszkoli niepublicznych Sokolniki Wielkie  </t>
    </r>
    <r>
      <rPr>
        <b/>
        <sz val="10"/>
        <rFont val="Times New Roman"/>
        <family val="1"/>
      </rPr>
      <t>123.800,00,</t>
    </r>
    <r>
      <rPr>
        <sz val="10"/>
        <rFont val="Times New Roman"/>
        <family val="1"/>
      </rPr>
      <t xml:space="preserve"> pozostałe </t>
    </r>
    <r>
      <rPr>
        <b/>
        <sz val="10"/>
        <rFont val="Times New Roman"/>
        <family val="1"/>
      </rPr>
      <t>19.200,00 (</t>
    </r>
    <r>
      <rPr>
        <sz val="10"/>
        <rFont val="Times New Roman"/>
        <family val="1"/>
      </rPr>
      <t>zgodnie z Uchwałą Nr XVIII/119/04 Rady Gminy Kaźmierz z dn.05.03.2004r.)</t>
    </r>
  </si>
  <si>
    <r>
      <t xml:space="preserve">Budowa sieci kanalizacji sanitarnej w Piersku </t>
    </r>
    <r>
      <rPr>
        <b/>
        <sz val="10"/>
        <rFont val="Times New Roman"/>
        <family val="1"/>
      </rPr>
      <t>45.000,00</t>
    </r>
    <r>
      <rPr>
        <sz val="10"/>
        <rFont val="Times New Roman"/>
        <family val="1"/>
      </rPr>
      <t xml:space="preserve">, układ Kaźmierz-Kiączyn </t>
    </r>
    <r>
      <rPr>
        <b/>
        <sz val="10"/>
        <rFont val="Times New Roman"/>
        <family val="1"/>
      </rPr>
      <t>160.000,00</t>
    </r>
    <r>
      <rPr>
        <sz val="10"/>
        <rFont val="Times New Roman"/>
        <family val="1"/>
      </rPr>
      <t xml:space="preserve">, </t>
    </r>
  </si>
  <si>
    <r>
      <t>Konserwacja oświetlenia ulicznego</t>
    </r>
    <r>
      <rPr>
        <b/>
        <sz val="10"/>
        <rFont val="Times New Roman"/>
        <family val="1"/>
      </rPr>
      <t xml:space="preserve"> 50.000,00</t>
    </r>
    <r>
      <rPr>
        <sz val="10"/>
        <rFont val="Times New Roman"/>
        <family val="1"/>
      </rPr>
      <t xml:space="preserve">, zmiana systemu oświetlenia </t>
    </r>
    <r>
      <rPr>
        <b/>
        <sz val="10"/>
        <rFont val="Times New Roman"/>
        <family val="1"/>
      </rPr>
      <t>10.000,00</t>
    </r>
  </si>
  <si>
    <r>
      <t xml:space="preserve">Oświetlenie dróg osiedlowych na terenie gminy Kaźmierz: K-rz ul.Nowowiejska </t>
    </r>
    <r>
      <rPr>
        <b/>
        <sz val="10"/>
        <rFont val="Times New Roman"/>
        <family val="1"/>
      </rPr>
      <t>148.000,00</t>
    </r>
    <r>
      <rPr>
        <sz val="10"/>
        <rFont val="Times New Roman"/>
        <family val="1"/>
      </rPr>
      <t xml:space="preserve">, </t>
    </r>
  </si>
  <si>
    <r>
      <t xml:space="preserve">Zakup materiałów bieżącego utrzymania toalet publicznych </t>
    </r>
    <r>
      <rPr>
        <b/>
        <sz val="10"/>
        <rFont val="Times New Roman"/>
        <family val="1"/>
      </rPr>
      <t>1.500,00</t>
    </r>
    <r>
      <rPr>
        <sz val="10"/>
        <rFont val="Times New Roman"/>
        <family val="1"/>
      </rPr>
      <t xml:space="preserve">, zakup pojemników do selektywnej zbiórki </t>
    </r>
    <r>
      <rPr>
        <b/>
        <sz val="10"/>
        <rFont val="Times New Roman"/>
        <family val="1"/>
      </rPr>
      <t xml:space="preserve">3.000,00, </t>
    </r>
    <r>
      <rPr>
        <sz val="10"/>
        <rFont val="Times New Roman"/>
        <family val="1"/>
      </rPr>
      <t>wydatki związane z bezpańskimi psami</t>
    </r>
    <r>
      <rPr>
        <b/>
        <sz val="10"/>
        <rFont val="Times New Roman"/>
        <family val="1"/>
      </rPr>
      <t xml:space="preserve"> 12.000,00</t>
    </r>
  </si>
  <si>
    <r>
      <t xml:space="preserve">Gaz </t>
    </r>
    <r>
      <rPr>
        <b/>
        <sz val="10"/>
        <rFont val="Times New Roman"/>
        <family val="1"/>
      </rPr>
      <t xml:space="preserve">2.000,00 </t>
    </r>
    <r>
      <rPr>
        <sz val="10"/>
        <rFont val="Times New Roman"/>
        <family val="1"/>
      </rPr>
      <t xml:space="preserve">i energia </t>
    </r>
    <r>
      <rPr>
        <b/>
        <sz val="10"/>
        <rFont val="Times New Roman"/>
        <family val="1"/>
      </rPr>
      <t>600,00</t>
    </r>
    <r>
      <rPr>
        <sz val="10"/>
        <rFont val="Times New Roman"/>
        <family val="1"/>
      </rPr>
      <t xml:space="preserve"> w toaletach</t>
    </r>
  </si>
  <si>
    <r>
      <t xml:space="preserve">Inne usługi związane z utrzymaniem toalet publicznych </t>
    </r>
    <r>
      <rPr>
        <b/>
        <sz val="10"/>
        <rFont val="Times New Roman"/>
        <family val="1"/>
      </rPr>
      <t>2.000,00</t>
    </r>
  </si>
  <si>
    <r>
      <t xml:space="preserve">Gospodarz obiektu sportowego w K-rzu </t>
    </r>
    <r>
      <rPr>
        <b/>
        <sz val="10"/>
        <rFont val="Times New Roman"/>
        <family val="1"/>
      </rPr>
      <t>3.120,00</t>
    </r>
    <r>
      <rPr>
        <sz val="10"/>
        <rFont val="Times New Roman"/>
        <family val="1"/>
      </rPr>
      <t xml:space="preserve"> i Bytyniu</t>
    </r>
    <r>
      <rPr>
        <b/>
        <sz val="10"/>
        <rFont val="Times New Roman"/>
        <family val="1"/>
      </rPr>
      <t xml:space="preserve"> 832,00</t>
    </r>
    <r>
      <rPr>
        <sz val="10"/>
        <rFont val="Times New Roman"/>
        <family val="1"/>
      </rPr>
      <t xml:space="preserve">, obsługa strzelnicy i siłowni LOK </t>
    </r>
    <r>
      <rPr>
        <b/>
        <sz val="10"/>
        <rFont val="Times New Roman"/>
        <family val="1"/>
      </rPr>
      <t>4.480,00</t>
    </r>
    <r>
      <rPr>
        <sz val="10"/>
        <rFont val="Times New Roman"/>
        <family val="1"/>
      </rPr>
      <t xml:space="preserve">, sanitariaty - boisko K-rz </t>
    </r>
    <r>
      <rPr>
        <b/>
        <sz val="10"/>
        <rFont val="Times New Roman"/>
        <family val="1"/>
      </rPr>
      <t>1.200,00</t>
    </r>
    <r>
      <rPr>
        <sz val="10"/>
        <rFont val="Times New Roman"/>
        <family val="1"/>
      </rPr>
      <t xml:space="preserve">, sędziowanie zawodów sportowych </t>
    </r>
    <r>
      <rPr>
        <b/>
        <sz val="10"/>
        <rFont val="Times New Roman"/>
        <family val="1"/>
      </rPr>
      <t>700,00</t>
    </r>
  </si>
  <si>
    <r>
      <t xml:space="preserve">zadania zlecone WUW P-ń </t>
    </r>
    <r>
      <rPr>
        <b/>
        <sz val="10"/>
        <rFont val="Times New Roman"/>
        <family val="1"/>
      </rPr>
      <t>72.700,00</t>
    </r>
    <r>
      <rPr>
        <sz val="10"/>
        <rFont val="Times New Roman"/>
        <family val="1"/>
      </rPr>
      <t xml:space="preserve">, zad.własne Gminy </t>
    </r>
    <r>
      <rPr>
        <b/>
        <sz val="10"/>
        <rFont val="Times New Roman"/>
        <family val="1"/>
      </rPr>
      <t>131.300,00</t>
    </r>
  </si>
  <si>
    <t>Zał.Nr 8 do Projektu Uchwały Budżetowej Rady Gminy Kaźmierz na 2007 r.</t>
  </si>
  <si>
    <t>WYDATKI MAJĄTKOWE GMINY KAŹMIERZ W 2007r.</t>
  </si>
  <si>
    <r>
      <t xml:space="preserve">Budowa sieci wodociągowych:K-rz ul.Polna-Reja </t>
    </r>
    <r>
      <rPr>
        <b/>
        <sz val="9"/>
        <rFont val="Times New Roman"/>
        <family val="1"/>
      </rPr>
      <t xml:space="preserve">30.000,00, </t>
    </r>
    <r>
      <rPr>
        <sz val="9"/>
        <rFont val="Times New Roman"/>
        <family val="1"/>
      </rPr>
      <t xml:space="preserve">K-rz ul.Szkolna </t>
    </r>
    <r>
      <rPr>
        <b/>
        <sz val="9"/>
        <rFont val="Times New Roman"/>
        <family val="1"/>
      </rPr>
      <t>10.000,00</t>
    </r>
    <r>
      <rPr>
        <sz val="9"/>
        <rFont val="Times New Roman"/>
        <family val="1"/>
      </rPr>
      <t xml:space="preserve">, Kopanina  </t>
    </r>
    <r>
      <rPr>
        <b/>
        <sz val="9"/>
        <rFont val="Times New Roman"/>
        <family val="1"/>
      </rPr>
      <t>70.000,00</t>
    </r>
    <r>
      <rPr>
        <sz val="9"/>
        <rFont val="Times New Roman"/>
        <family val="1"/>
      </rPr>
      <t xml:space="preserve">, Radzyny ul.Leśna </t>
    </r>
    <r>
      <rPr>
        <b/>
        <sz val="9"/>
        <rFont val="Times New Roman"/>
        <family val="1"/>
      </rPr>
      <t>31.500,00</t>
    </r>
    <r>
      <rPr>
        <sz val="9"/>
        <rFont val="Times New Roman"/>
        <family val="1"/>
      </rPr>
      <t xml:space="preserve">, K-rz ul.Jabłoniowa </t>
    </r>
    <r>
      <rPr>
        <b/>
        <sz val="9"/>
        <rFont val="Times New Roman"/>
        <family val="1"/>
      </rPr>
      <t>9.000,00</t>
    </r>
    <r>
      <rPr>
        <sz val="9"/>
        <rFont val="Times New Roman"/>
        <family val="1"/>
      </rPr>
      <t xml:space="preserve">, K-rz ul.Poznańska </t>
    </r>
    <r>
      <rPr>
        <b/>
        <sz val="9"/>
        <rFont val="Times New Roman"/>
        <family val="1"/>
      </rPr>
      <t>24.000,00</t>
    </r>
    <r>
      <rPr>
        <sz val="9"/>
        <rFont val="Times New Roman"/>
        <family val="1"/>
      </rPr>
      <t xml:space="preserve">, SUW Gaj Wielki </t>
    </r>
    <r>
      <rPr>
        <b/>
        <sz val="9"/>
        <rFont val="Times New Roman"/>
        <family val="1"/>
      </rPr>
      <t>55.000,00</t>
    </r>
  </si>
  <si>
    <r>
      <t xml:space="preserve">Budowa dróg dojazdowych do gruntów rolnych oraz dróg gminnych Gaj Wielki - Stramnica </t>
    </r>
    <r>
      <rPr>
        <b/>
        <sz val="9"/>
        <rFont val="Times New Roman"/>
        <family val="1"/>
      </rPr>
      <t>240.000,00</t>
    </r>
    <r>
      <rPr>
        <sz val="9"/>
        <rFont val="Times New Roman"/>
        <family val="1"/>
      </rPr>
      <t xml:space="preserve">, chodnik Kaźmierz ul.Dworcowa </t>
    </r>
    <r>
      <rPr>
        <b/>
        <sz val="9"/>
        <rFont val="Times New Roman"/>
        <family val="1"/>
      </rPr>
      <t>40.000,00</t>
    </r>
  </si>
  <si>
    <r>
      <t xml:space="preserve">Wykup działek </t>
    </r>
    <r>
      <rPr>
        <b/>
        <sz val="9"/>
        <rFont val="Times New Roman"/>
        <family val="1"/>
      </rPr>
      <t>40.000,00</t>
    </r>
    <r>
      <rPr>
        <sz val="9"/>
        <rFont val="Times New Roman"/>
        <family val="1"/>
      </rPr>
      <t xml:space="preserve"> i dróg </t>
    </r>
    <r>
      <rPr>
        <b/>
        <sz val="9"/>
        <rFont val="Times New Roman"/>
        <family val="1"/>
      </rPr>
      <t>230.000,00</t>
    </r>
  </si>
  <si>
    <r>
      <t xml:space="preserve">Infrastruktura obiegu dokumentów </t>
    </r>
    <r>
      <rPr>
        <b/>
        <sz val="9"/>
        <rFont val="Times New Roman"/>
        <family val="1"/>
      </rPr>
      <t>60.200,00</t>
    </r>
    <r>
      <rPr>
        <sz val="9"/>
        <rFont val="Times New Roman"/>
        <family val="1"/>
      </rPr>
      <t xml:space="preserve">, zakup sprzętu komputerowego </t>
    </r>
    <r>
      <rPr>
        <b/>
        <sz val="9"/>
        <rFont val="Times New Roman"/>
        <family val="1"/>
      </rPr>
      <t>22.000,00</t>
    </r>
  </si>
  <si>
    <r>
      <t xml:space="preserve">Budowa sieci kanalizacji sanitarnej w Piersku </t>
    </r>
    <r>
      <rPr>
        <b/>
        <sz val="9"/>
        <rFont val="Times New Roman"/>
        <family val="1"/>
      </rPr>
      <t>45.000,00</t>
    </r>
    <r>
      <rPr>
        <sz val="9"/>
        <rFont val="Times New Roman"/>
        <family val="1"/>
      </rPr>
      <t xml:space="preserve">, układ Kaźmierz-Kiączyn </t>
    </r>
    <r>
      <rPr>
        <b/>
        <sz val="9"/>
        <rFont val="Times New Roman"/>
        <family val="1"/>
      </rPr>
      <t>160.000,00</t>
    </r>
    <r>
      <rPr>
        <sz val="9"/>
        <rFont val="Times New Roman"/>
        <family val="1"/>
      </rPr>
      <t xml:space="preserve">, </t>
    </r>
  </si>
  <si>
    <r>
      <t xml:space="preserve">Oświetlenie dróg osiedlowych na terenie gminy Kaźmierz: K-rz ul.Nowowiejska </t>
    </r>
    <r>
      <rPr>
        <b/>
        <sz val="9"/>
        <rFont val="Times New Roman"/>
        <family val="1"/>
      </rPr>
      <t>148.000,00</t>
    </r>
    <r>
      <rPr>
        <sz val="9"/>
        <rFont val="Times New Roman"/>
        <family val="1"/>
      </rPr>
      <t xml:space="preserve">, </t>
    </r>
  </si>
  <si>
    <t>Z uwagi na brak przewidywanych wcześniej środków finansowych zakres prac polegających na modernizacji stacji został zmieniony. W roku 2006 planowano wykonać całkowity projekt inwestycji za 50.000 PLN, (szacunkowa wartość).Z uwagi na brak środków finansowych wykonanie dokumentacji projektowej zostało przesunęte na rok 2007. W związku z przesunięciem terminu wykonania dokumentacji projektowej zmianie uległ również zakres wykonywanych prac w 2008 roku..</t>
  </si>
  <si>
    <t>2003/2006</t>
  </si>
  <si>
    <t>Brak potrzebnych środków finansowych spowodował, że zakres wykonywanych prac w wodociągowaniu m.Radzyny został przesunięty w czasie.</t>
  </si>
  <si>
    <t>Sieć wodociągowa w Kopaninie</t>
  </si>
  <si>
    <t>2009-2013</t>
  </si>
  <si>
    <t>2005-2010</t>
  </si>
  <si>
    <t>2008-2010</t>
  </si>
  <si>
    <t>Zał.Nr 9 do Projektu Uchwały Budżetowej Rady Gminy Kaźmierz na 2007 r.</t>
  </si>
  <si>
    <r>
      <t xml:space="preserve">1% planowanych rocznych środków na wynagrodzenia nauczycieli art.70a ustawy Karta Nauczyciela (jako podstawę przyjęto sumę §4010 w działach 80101,80103, 80104, 80110 </t>
    </r>
    <r>
      <rPr>
        <b/>
        <sz val="10"/>
        <rFont val="Times New Roman"/>
        <family val="1"/>
      </rPr>
      <t>pomniejszone o wynagrodzenia obsługi</t>
    </r>
    <r>
      <rPr>
        <sz val="10"/>
        <rFont val="Times New Roman"/>
        <family val="1"/>
      </rPr>
      <t>)</t>
    </r>
  </si>
  <si>
    <r>
      <t xml:space="preserve">WUW </t>
    </r>
    <r>
      <rPr>
        <b/>
        <sz val="10"/>
        <rFont val="Times New Roman"/>
        <family val="1"/>
      </rPr>
      <t>73.100,00</t>
    </r>
    <r>
      <rPr>
        <sz val="10"/>
        <rFont val="Times New Roman"/>
        <family val="1"/>
      </rPr>
      <t xml:space="preserve">, UG </t>
    </r>
    <r>
      <rPr>
        <b/>
        <sz val="10"/>
        <rFont val="Times New Roman"/>
        <family val="1"/>
      </rPr>
      <t>333.200,00</t>
    </r>
  </si>
  <si>
    <t xml:space="preserve">Za dzierżawę  obwodów łowieckich </t>
  </si>
  <si>
    <t>Zakup usług dostępu do sieci Internet</t>
  </si>
  <si>
    <t>Koszty podłaczenia do internetu pracowni internetowych</t>
  </si>
  <si>
    <t>Rózne opłaty i składki</t>
  </si>
  <si>
    <t>Ubezpieczenia budynków</t>
  </si>
  <si>
    <t>Wpływ z podatku rolnego, podatku leśnego, podatku od czynności cywilnoprawnych, podatku od spadków i darowizn, podatku od czynności cywilnoprawnych oraz podatków i opłat lokalnych od osób fizycznych</t>
  </si>
  <si>
    <t>Zespoły obsługi ekonomiczno-administracyjnej szkół</t>
  </si>
  <si>
    <t>Dotacje celowe otrzymane z budżetu państwa na realizację inwestycji i zakupów inwestycyjnych własnych gmin</t>
  </si>
  <si>
    <t>Wpłaty z tytułu odpłatnego nabycia prawa własności oraz prawa użytkowania wieczystego nieruchomości</t>
  </si>
  <si>
    <t>Dożywianie uczniów w szkołach</t>
  </si>
  <si>
    <t>FOGR 58.500</t>
  </si>
  <si>
    <t>Wynagrodzenia bezosobowe</t>
  </si>
  <si>
    <t>Monitorowanie obiektu , utrzymanie płyty boiska w Kaźmierzu, usługi komunalne, pozostałe usługi</t>
  </si>
  <si>
    <t>Radca prawny, informatyk - umowy zlecenie</t>
  </si>
  <si>
    <t>Opłaty pocztowe, telefoniczne, czynsz lokalowy, koszty i prowizje bankowe, dokształcanie pracowników.</t>
  </si>
  <si>
    <t>Wydatki na pomoc finansową  udzielaną między jednistkami samorządu terytorialnego na dofinansowanie własnych zadań inwestycyjnych i zakupów inwestycyjnych.</t>
  </si>
  <si>
    <t>Nadwyżka z lat ubiegłych</t>
  </si>
  <si>
    <t>Zał.Nr 4 do Projektu Uchwały Budżetowej Rady Gminy Kaźmierz na 2007 r.</t>
  </si>
  <si>
    <t>Zał.Nr 5 do Projektu Uchwały Budżetowej Rady Gminy Kaźmierz na 2007 r.</t>
  </si>
  <si>
    <t>Zał.Nr 7 do Projektu Uchwały Budżetowej  Rady Gminy Kaźmierz na rok 2007</t>
  </si>
  <si>
    <t>PLAN PRZYCHODÓW I WYDATKÓW ZAKŁADU USŁUG  KOMUNALNYCH W KAŹMIERZU W 2007r.</t>
  </si>
  <si>
    <t>Prognoza długu Gminy Kaźmierz na lata 2007 - 2017</t>
  </si>
  <si>
    <t>Plan na 2007r.</t>
  </si>
  <si>
    <t>Prognoza na rok 2017</t>
  </si>
  <si>
    <t>5. Planowane dochody budżetu gminy na 2007 r.</t>
  </si>
  <si>
    <t>4. Prognozowana kwota długu na dzień 31.12.2007 r. (poz.1+2-3a)</t>
  </si>
  <si>
    <t>1. Zadłużenie gminy Kaźmierz na 31.12.2006 r.</t>
  </si>
  <si>
    <t>5. Planowane dochody budżetu gminy na 2008 r.</t>
  </si>
  <si>
    <t xml:space="preserve">    stosunku doplanowanych dochodów gminy na 2008 r. (poz.3/poz.5)</t>
  </si>
  <si>
    <t>4. Prognozowana kwota długu na dzień 31.12.2008 r. (poz.1+2-3a)</t>
  </si>
  <si>
    <t>4. Prognozowana kwota długu na dzień 31.12.2009 r. (poz.1+2-3a)</t>
  </si>
  <si>
    <t>5. Planowane dochody budżetu gminy na 2009 r.</t>
  </si>
  <si>
    <t xml:space="preserve">    stosunku doplanowanych dochodów gminy na 2009 r. (poz.3/poz.5)</t>
  </si>
  <si>
    <t>4. Prognozowana kwota długu na dzień 31.12.2010 r. (poz.1+2-3a)</t>
  </si>
  <si>
    <t>5. Planowane dochody budżetu gminy na 2010 r.</t>
  </si>
  <si>
    <t xml:space="preserve">    stosunku doplanowanych dochodów gminy na 2010 r. (poz.3/poz.5)</t>
  </si>
  <si>
    <t>4. Prognozowana kwota długu na dzień 31.12.2011 r. (poz.1+2-3a)</t>
  </si>
  <si>
    <t>5. Planowane dochody budżetu gminy na 2011 r.</t>
  </si>
  <si>
    <t xml:space="preserve">    stosunku doplanowanych dochodów gminy na 2011 r. (poz.3/poz.5)</t>
  </si>
  <si>
    <t>4. Prognozowana kwota długu na dzień 31.12.2012 r. (poz.1+2-3a)</t>
  </si>
  <si>
    <t>5. Planowane dochody budżetu gminy na 2012 r.</t>
  </si>
  <si>
    <t xml:space="preserve">    stosunku doplanowanych dochodów gminy na 2012 r. (poz.3/poz.5)</t>
  </si>
  <si>
    <t>4. Prognozowana kwota długu na dzień 31.12.2013 r. (poz.1+2-3a)</t>
  </si>
  <si>
    <t>5. Planowane dochody budżetu gminy na 2013 r.</t>
  </si>
  <si>
    <t xml:space="preserve">    stosunku doplanowanych dochodów gminy na 2013 r. (poz.3/poz.5)</t>
  </si>
  <si>
    <t>4. Prognozowana kwota długu na dzień 31.12.2014 r. (poz.1+2-3a)</t>
  </si>
  <si>
    <t>5. Planowane dochody budżetu gminy na 2014 r.</t>
  </si>
  <si>
    <t xml:space="preserve">    stosunku doplanowanych dochodów gminy na 2014 r. (poz.3/poz.5)</t>
  </si>
  <si>
    <t>4. Prognozowana kwota długu na dzień 31.12.2015 r. (poz.1+2-3a)</t>
  </si>
  <si>
    <t>5. Planowane dochody budżetu gminy na 2015 r.</t>
  </si>
  <si>
    <t xml:space="preserve">    stosunku doplanowanych dochodów gminy na 2015 r. (poz.3/poz.5)</t>
  </si>
  <si>
    <t>4. Prognozowana kwota długu na dzień 31.12.2016 r. (poz.1+2-3a)</t>
  </si>
  <si>
    <t>5. Planowane dochody budżetu gminy na 2016 r.</t>
  </si>
  <si>
    <t xml:space="preserve">    stosunku doplanowanych dochodów gminy na 2016 r. (poz.3/poz.5)</t>
  </si>
  <si>
    <t>4. Prognozowana kwota długu na dzień 31.12.2017 r. (poz.1+2-3a)</t>
  </si>
  <si>
    <t>5. Planowane dochody budżetu gminy na 2017 r.</t>
  </si>
  <si>
    <t xml:space="preserve">    stosunku doplanowanych dochodów gminy na 2017 r. (poz.3/poz.5)</t>
  </si>
  <si>
    <t>Uchwała nr LII/296/06 Rady Gminy Kaźmierz z dnia 24 października 2006r.</t>
  </si>
  <si>
    <t>Uchwała nr LII/295/06 Rady Gminy Kaźmierz z dnia 24 października 2006r.</t>
  </si>
  <si>
    <t>Przyjęto cenę GUS 1q żyta 35,52 zł/q (MP Nr 74, poz745 )</t>
  </si>
  <si>
    <t>Wpływy z innych lokalnych opłat pobieranych przez jednostki samorządu terytorialnego na podstawie odrębnych ustaw</t>
  </si>
  <si>
    <t>Podatek od czynności cywilnoprawnych</t>
  </si>
  <si>
    <t>Wyszczególnienie</t>
  </si>
  <si>
    <t>Plan przychodów</t>
  </si>
  <si>
    <t>Plan rozchodów</t>
  </si>
  <si>
    <t xml:space="preserve">Koszty delegacji </t>
  </si>
  <si>
    <t>Badania i opłaty, przeglądy i badania techniczne pojazdów, badania okresowe kierowców i strażaków</t>
  </si>
  <si>
    <t>Uchwała nr XLIV/269/06 Rady Gminy Kaźmierz z dn.09.03.2006</t>
  </si>
  <si>
    <t>Dotacja celowa z budżetu na finansowanie lub dofinansowanie kosztów realizacji inwestycji i zakupów inwestycyjnych jednostek niezaliczanych do sektora finansów publicznych</t>
  </si>
  <si>
    <t>Opłaty komornicze</t>
  </si>
  <si>
    <t xml:space="preserve">Materiały biurowe, środki czystości, wyposażenie </t>
  </si>
  <si>
    <t>Gospodarka ściekowa i ochrona wód</t>
  </si>
  <si>
    <t>Wpływy z podatku dochodowego od osób fizycznych</t>
  </si>
  <si>
    <t>Różne rozliczenia finansowe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</si>
  <si>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</si>
  <si>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</si>
  <si>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</si>
  <si>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</si>
  <si>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Realizacja zadań rządowych zleconych gminom</t>
  </si>
  <si>
    <t>Składki na ubezpieczenie zdrowotne opłacane za osoby pobierające niektóre świadczenia z pomocy społecznej</t>
  </si>
  <si>
    <t>PRZYCHODY</t>
  </si>
  <si>
    <t>Wpływy z różnych dochodów</t>
  </si>
  <si>
    <t>Pozostała działalność</t>
  </si>
  <si>
    <t>Leśnictwo</t>
  </si>
  <si>
    <t>Pobór podatków, opłat i niepodatkowych należności budżetowych</t>
  </si>
  <si>
    <t>Plan przychodów/wydatków w 2007r.</t>
  </si>
  <si>
    <r>
      <t xml:space="preserve">Wpływy na rzecz funduszu pochodzące z opłat za gospodarcze korzystanie ze środowiska przez podmioty gospodarcze z terenu gminy </t>
    </r>
    <r>
      <rPr>
        <b/>
        <sz val="10"/>
        <rFont val="Times New Roman CE"/>
        <family val="0"/>
      </rPr>
      <t>23.000,00</t>
    </r>
    <r>
      <rPr>
        <sz val="10"/>
        <rFont val="Times New Roman CE"/>
        <family val="1"/>
      </rPr>
      <t>, przejęcie przez gminę świadczenia usług na podstawie art.6 ust.6 ustawy z dnia 13.09.1996r. o utrzymaniu czystości i porządku w gminach (Dz.U. z 1996r. Nr 132, poz.622 z późn.zm.)</t>
    </r>
    <r>
      <rPr>
        <b/>
        <sz val="10"/>
        <rFont val="Times New Roman CE"/>
        <family val="0"/>
      </rPr>
      <t xml:space="preserve"> 5.000,00,</t>
    </r>
    <r>
      <rPr>
        <sz val="10"/>
        <rFont val="Times New Roman CE"/>
        <family val="0"/>
      </rPr>
      <t xml:space="preserve"> inne dochody</t>
    </r>
    <r>
      <rPr>
        <b/>
        <sz val="10"/>
        <rFont val="Times New Roman CE"/>
        <family val="0"/>
      </rPr>
      <t xml:space="preserve"> 2.000,00</t>
    </r>
  </si>
  <si>
    <t>Stan konta bankowego na 01.01.2007r.</t>
  </si>
  <si>
    <t>na 2007 rok</t>
  </si>
  <si>
    <t>Zał.Nr 6 do Projektu Uchwały Budżetowej  Rady Gminy Kaźmierz na rok 2007</t>
  </si>
  <si>
    <t>Refundacja zastępczej służby wojskowej</t>
  </si>
  <si>
    <t xml:space="preserve">FŚS dla emerytowanych nauczycieli i pracowników oświaty 45 osób </t>
  </si>
  <si>
    <t>Budowa ścieżek chodników Sokolniki Wielkie, Bytyń ul.Bursztynowa, Kaźmierz ul.Dworcowa</t>
  </si>
  <si>
    <t>Zakup usług zdrowotnych</t>
  </si>
  <si>
    <t>Opłaty z tytułu zakupu usług telekomunikacyjnych telefoni stacjonarnej</t>
  </si>
  <si>
    <t>Zakup upominków i słodyczy na spotkania integracyjne</t>
  </si>
  <si>
    <t>Usłga dotycząca przewozu osób na spotkanie integracyjne</t>
  </si>
  <si>
    <t>Cięcie i wycinka drzew, odnowienie zadrzewień</t>
  </si>
  <si>
    <t>Naprawy pojazdów i sprzętu pożarniczego</t>
  </si>
  <si>
    <t>Opłaty z tytułu zakupu usług telekomunikacyjnych telefonii komórkowej</t>
  </si>
  <si>
    <t>Karta telefonii komórkowej dla Komendanta OSP (4 x 50,00zł)</t>
  </si>
  <si>
    <t>Ubezpieczenia  AC, OC, NW pojazdów i NW strażaków</t>
  </si>
  <si>
    <t xml:space="preserve"> Udział gmin uczestników Dożynek Powiatowych 2006r ( 6 x 1.500,00 ) i Starostwa Powiatowego ( 8.000,00 )</t>
  </si>
  <si>
    <t>Dochody z tytułu zwrotu za CO w Szkole Podstawowej w Bytyniu</t>
  </si>
  <si>
    <t>Zakup materiałów papierniczych do sprzętu drukarskiego i urządzeń kserograficznych</t>
  </si>
  <si>
    <t>Zakup akcesoriów komputerowych, w tym programów i licencji</t>
  </si>
  <si>
    <t>Atramenty, tonery i części zamienne do sprzętu komputerowego do drukarek komputerowych</t>
  </si>
  <si>
    <t xml:space="preserve">Papier do kserokopiarek i drukarek komputerowych </t>
  </si>
  <si>
    <t>Badania wstępne, okresowe i profilaktyczne pracowników</t>
  </si>
  <si>
    <r>
      <t>Energia, woda, gaz , CO</t>
    </r>
  </si>
  <si>
    <t>Opłaty RTV, opłaty za telefon, serwis sieci komputerowej, usługi komunalne, pralnie</t>
  </si>
  <si>
    <t>Przebudowa dachu w SP w Bytyniu</t>
  </si>
  <si>
    <t>Opłaty RTV,  serwis sieci komputerowej</t>
  </si>
  <si>
    <t>Opłaty RTV,  usługi komunalne, pralnie,  prowizje bankowe</t>
  </si>
  <si>
    <t>Wynagrodzenia dla opiekunów dzieci w czasie dowożenia - 2,5 etatu</t>
  </si>
  <si>
    <t>Wynagrodzenie dla komisji - awans zawodowy nauczycieli</t>
  </si>
  <si>
    <t>Za wyrys i wypis z planu zagospodarowania przestrzennego,Uchwała XV/103/03 Rady Gminy Kaźmierz z dnia 27 listpada 2003r.</t>
  </si>
  <si>
    <t>Załącznik do pisma Ministra Finansów z dnia 11.10.2006 r., znak ST3-4820-25/2006</t>
  </si>
  <si>
    <t>Dotacja dla Gminnego Ośrodka Kultury w Kaźmierzu</t>
  </si>
  <si>
    <t>Dotacja dla Biblioteki Publicznej Gminy Kaźmierz</t>
  </si>
  <si>
    <t>Środki z kapitalizacji odsetek na kontach bankowych</t>
  </si>
  <si>
    <t>Dotacja dla jednostek OSP na zakup sprzetu pożarniczego i ratowniczego z dotacjami z MSWiA, ZGł.ZOSP, ZW ZOSP</t>
  </si>
  <si>
    <t>Bieżące utrzymanie urządzeń melioracji wodnej, konserawcja , odmulanie dna, odbudowa skarp, wykaszanie skarp i dna, hakowanie oraz czyszczenie wylotów drenarskich.</t>
  </si>
  <si>
    <t>Kapitalizacja odsetek na koncie bankowym GOPS</t>
  </si>
  <si>
    <t>Odsetki za nieterminowe regulowanie należności podatkowych</t>
  </si>
  <si>
    <t>Plan zgłoszony przez Wydziały UG i Jednostki organmizacyjne</t>
  </si>
  <si>
    <t>Uchwała nr XLI/249/05 Rady Gminy Kaźmierz z dnia 29 listopada 2005r.</t>
  </si>
  <si>
    <t>Pomoc materialna dla uczniów w ramach narodowego Funduszu Stypendialnego</t>
  </si>
  <si>
    <t xml:space="preserve">Dotacja przedmiotowa z budżetu dla zakładu budżetowego </t>
  </si>
  <si>
    <t>PROJEKT</t>
  </si>
  <si>
    <t>Zadanie zostało przesunięte w czasie w skutek braku dostatecznych środków finansowych.</t>
  </si>
  <si>
    <t>Brak środków finansowych spowodował przesunięcie tej inwestycji na dalsze lata.</t>
  </si>
  <si>
    <t>Inne formy pomocy dla uczniów</t>
  </si>
  <si>
    <t>2007-2008</t>
  </si>
  <si>
    <t>§         2350</t>
  </si>
  <si>
    <t>0490</t>
  </si>
  <si>
    <t>0910</t>
  </si>
  <si>
    <t>0830</t>
  </si>
  <si>
    <t>0920</t>
  </si>
  <si>
    <t>0020</t>
  </si>
  <si>
    <t>0010</t>
  </si>
  <si>
    <t>0480</t>
  </si>
  <si>
    <t>0460</t>
  </si>
  <si>
    <t>0410</t>
  </si>
  <si>
    <t>0500</t>
  </si>
  <si>
    <t>0450</t>
  </si>
  <si>
    <t>0430</t>
  </si>
  <si>
    <t>0370</t>
  </si>
  <si>
    <t>0360</t>
  </si>
  <si>
    <t>0340</t>
  </si>
  <si>
    <t>0970</t>
  </si>
  <si>
    <t>0330</t>
  </si>
  <si>
    <t>0320</t>
  </si>
  <si>
    <t>0310</t>
  </si>
  <si>
    <t>0350</t>
  </si>
  <si>
    <t>0690</t>
  </si>
  <si>
    <t>0770</t>
  </si>
  <si>
    <t>0750</t>
  </si>
  <si>
    <t>0470</t>
  </si>
  <si>
    <t>Naprawy , konserwacje</t>
  </si>
  <si>
    <t>Naprawy, konserwacje sprzętu.</t>
  </si>
  <si>
    <t>Koszty delegacji służbowych</t>
  </si>
  <si>
    <t>Naprwy, konserwacje</t>
  </si>
  <si>
    <t>Ubezpieczenie budynków</t>
  </si>
  <si>
    <t>Opłata za pracownie internetowe</t>
  </si>
  <si>
    <t>Bhp</t>
  </si>
  <si>
    <t>Wynagrodzenie pracowników GZO oraz osób zatrudnionych z programu Szwajcarski Zegarek</t>
  </si>
  <si>
    <t>Artykuły biurowe, książki i czasopisma fachowe, tonery do drukarek</t>
  </si>
  <si>
    <t xml:space="preserve">Wynagrodzenia pracowników UG i bezrobotnych, program Szwajcarski Zegarek, nagrody jubileuszowe, odprawy emerytalne </t>
  </si>
  <si>
    <t xml:space="preserve">Diety radnych </t>
  </si>
  <si>
    <t>Urzędy naczelnych organów władzy państwowej, kontroli i ochrony prawa i sądownictwa</t>
  </si>
  <si>
    <t>Bezpieczeństwo publiczne i ochrona przeciwpożarowa</t>
  </si>
  <si>
    <t>Dochody od osób prawnych, od osób fizycznych i od innych jednostek nie posiadających osobowości prawnej</t>
  </si>
  <si>
    <t>Kredyt</t>
  </si>
  <si>
    <t>Dotacja dla placówki niepublicznej</t>
  </si>
  <si>
    <t>Część oświatowa subwencji ogólnej dla samorządu terytorialnego</t>
  </si>
  <si>
    <t>Dowożenie uczniów</t>
  </si>
  <si>
    <t>Zespoły ekonomiczno-administracyjne szkół</t>
  </si>
  <si>
    <t>Zasiłki i pomoc w naturze oraz składki na ubezpieczenia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</si>
  <si>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</si>
  <si>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</si>
  <si>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</si>
  <si>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</si>
  <si>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Domy i ośrodki kultury, świetlice i kluby</t>
  </si>
  <si>
    <t>Infrastruktura wodociągowa i sanitacji wsi</t>
  </si>
  <si>
    <t>02095</t>
  </si>
  <si>
    <t>Kultura i ochrona dziedzictwa narodowego</t>
  </si>
  <si>
    <t>Wpływy z usług</t>
  </si>
  <si>
    <t>Wpływy z opłat za zarząd, użytkowanie i użytkowanie wieczyste nieruchomości</t>
  </si>
  <si>
    <t>Plan zagospodarowania przestrzennego (rej.ul.Leśnej i ul.Wiśniowej)</t>
  </si>
  <si>
    <t>Komisja urbanistyczna</t>
  </si>
  <si>
    <r>
      <t>Organizacja Dożynek 2007r. i Dni Kaźmierza 4</t>
    </r>
    <r>
      <rPr>
        <b/>
        <sz val="10"/>
        <rFont val="Times New Roman"/>
        <family val="1"/>
      </rPr>
      <t>5.000,00</t>
    </r>
    <r>
      <rPr>
        <sz val="10"/>
        <rFont val="Times New Roman"/>
        <family val="1"/>
      </rPr>
      <t xml:space="preserve">, konkurs Piękna Wieś </t>
    </r>
    <r>
      <rPr>
        <b/>
        <sz val="10"/>
        <rFont val="Times New Roman"/>
        <family val="1"/>
      </rPr>
      <t>3.000,00</t>
    </r>
  </si>
  <si>
    <r>
      <t>Koszty usług pocztowych</t>
    </r>
    <r>
      <rPr>
        <b/>
        <sz val="10"/>
        <rFont val="Times New Roman"/>
        <family val="1"/>
      </rPr>
      <t xml:space="preserve"> 30.300,00 </t>
    </r>
    <r>
      <rPr>
        <sz val="10"/>
        <rFont val="Times New Roman"/>
        <family val="1"/>
      </rPr>
      <t xml:space="preserve">, abonament radiowo-telewizyjny </t>
    </r>
    <r>
      <rPr>
        <b/>
        <sz val="10"/>
        <rFont val="Times New Roman"/>
        <family val="1"/>
      </rPr>
      <t>550,00</t>
    </r>
    <r>
      <rPr>
        <sz val="10"/>
        <rFont val="Times New Roman"/>
        <family val="1"/>
      </rPr>
      <t xml:space="preserve">, bankowych </t>
    </r>
    <r>
      <rPr>
        <b/>
        <sz val="10"/>
        <rFont val="Times New Roman"/>
        <family val="1"/>
      </rPr>
      <t>9.000,00</t>
    </r>
    <r>
      <rPr>
        <sz val="10"/>
        <rFont val="Times New Roman"/>
        <family val="1"/>
      </rPr>
      <t xml:space="preserve">, ochrona obiektu </t>
    </r>
    <r>
      <rPr>
        <b/>
        <sz val="10"/>
        <rFont val="Times New Roman"/>
        <family val="1"/>
      </rPr>
      <t>3.000,00</t>
    </r>
    <r>
      <rPr>
        <sz val="10"/>
        <rFont val="Times New Roman"/>
        <family val="1"/>
      </rPr>
      <t xml:space="preserve">, szkolenia pracowników </t>
    </r>
    <r>
      <rPr>
        <b/>
        <sz val="10"/>
        <rFont val="Times New Roman"/>
        <family val="1"/>
      </rPr>
      <t xml:space="preserve">15.000,00, </t>
    </r>
    <r>
      <rPr>
        <sz val="10"/>
        <rFont val="Times New Roman"/>
        <family val="1"/>
      </rPr>
      <t>bieżące utrzymanie budynku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UG</t>
    </r>
    <r>
      <rPr>
        <b/>
        <sz val="10"/>
        <rFont val="Times New Roman"/>
        <family val="1"/>
      </rPr>
      <t xml:space="preserve"> 10.000,00, </t>
    </r>
  </si>
  <si>
    <t>Dotacje celowe otrzymane z budżetu państwa na realizację zadań bieżących z zakresu administracji rządowej oraz innych zadań zleconych gminie ustawami</t>
  </si>
  <si>
    <t>Podatek rolny</t>
  </si>
  <si>
    <t>Podatek leśny</t>
  </si>
  <si>
    <t>Podatek od nieruchomości</t>
  </si>
  <si>
    <t>Podatek od środków transportowych</t>
  </si>
  <si>
    <t xml:space="preserve">Zakup paliwa dla jednostki policji </t>
  </si>
  <si>
    <t>Podatek od działalności gospodarczej osób fizycznych, opłacany w formie karty podatkowej</t>
  </si>
  <si>
    <t>Podatek od spadków i darowizn</t>
  </si>
  <si>
    <t>Wpływy z opłaty targowej</t>
  </si>
  <si>
    <t>Odsetki od nieterminowych wpłat z tytułu podatków i opłat</t>
  </si>
  <si>
    <t>Podatek dochodowy od osób fizycznych</t>
  </si>
  <si>
    <t>Podatek dochodowy od osób prawnych</t>
  </si>
  <si>
    <t>Subwencje ogólne z budżetu państwa</t>
  </si>
  <si>
    <t>Wpływy z opłat za zezwolenie na sprzedaż alkoholu</t>
  </si>
  <si>
    <t>Wpływy z opłaty eksploatacyjnej</t>
  </si>
  <si>
    <t>Środki na dofinasowanie własnych inwestycji gmin pozyskane z innych źródeł</t>
  </si>
  <si>
    <t>Zakup usług remontowych</t>
  </si>
  <si>
    <t>Zakup usług pozostałych</t>
  </si>
  <si>
    <t>Zakup energii</t>
  </si>
  <si>
    <t>Nagrody i wydatki osobowe nie zaliczone do wynagrodzeń</t>
  </si>
  <si>
    <t>Wydatki inwestycyjne jednostek budżetowych</t>
  </si>
  <si>
    <t>Składki na ubezpieczenie społeczne</t>
  </si>
  <si>
    <t>Zakup materiałów i wyposażenia</t>
  </si>
  <si>
    <t>Wydatki na zakupy inwestycyjne jednostek budżetowych</t>
  </si>
  <si>
    <t xml:space="preserve">Zakup usług remontowych </t>
  </si>
  <si>
    <t>Wynagrodzenia agencyjno-prowizyjne</t>
  </si>
  <si>
    <t>Świadczenia społeczne</t>
  </si>
  <si>
    <t>Składka na Fundusz Pracy</t>
  </si>
  <si>
    <t>Usługi opiekuńcze i specjalistyczne usługi opiekuńcze</t>
  </si>
  <si>
    <t>Rezerwy ogólne i celowe</t>
  </si>
  <si>
    <t>Rezerwy</t>
  </si>
  <si>
    <t>Pomoce naukowe i dydaktyczne, książki</t>
  </si>
  <si>
    <t>Zadania w zakresie kultury fizycznej i sportu</t>
  </si>
  <si>
    <t>Uchwała nr XLI/244/05 Rady Gminy Kaźmierz z dnia 29 listopada 2005r.</t>
  </si>
  <si>
    <t>Dotacje celowe otrzymane z budżetu na finansowanie lub dofinansowanie kosztów realizacji inwestycji i zakupów inwestycyjnych zakładów budżetowych</t>
  </si>
  <si>
    <t xml:space="preserve">Zakup materiałów bieżącego utrzymania oraz materiałów na organizację imprez plenerowo-sportowych, zakup sprzętu sportowego , zakup trawy, nawozów </t>
  </si>
  <si>
    <t>Dotacja celowa z budżetu na finansowanie lub dofinansowanie zadań zleconych do realizacji stowarzyszeniom</t>
  </si>
  <si>
    <t>Uchwała nr XLIX/281/06 Rady Gminy Kaźmierz z dn.26.06.2006</t>
  </si>
  <si>
    <t>Wsparcie finansowe na realizację zadań w zakresie kultury fizycznej i sportu (art.5 ust 4.pkt.2 ustawy z dn.24.04.2003r o działalności pożytku publicznego i o wolontariacie)</t>
  </si>
  <si>
    <t>Zakup lektur szkolnych, pomocy dydaktycznych.</t>
  </si>
  <si>
    <t>DOCHODY</t>
  </si>
  <si>
    <t>Wpływy z opłaty administracyjnej za czynności urzędowe</t>
  </si>
  <si>
    <t>Wpływy z różnych opłat</t>
  </si>
  <si>
    <t>Składki na Fundusz Pracy</t>
  </si>
  <si>
    <t>Odpisy na zakładowy fundusz świadczeń socjalnych</t>
  </si>
  <si>
    <t>Szkoły podstawowe</t>
  </si>
  <si>
    <t>Gimnazja</t>
  </si>
  <si>
    <t>Ochrona zdrowia</t>
  </si>
  <si>
    <t>Przeciwdziałanie alkoholizmowi</t>
  </si>
  <si>
    <t xml:space="preserve">Sieć wodociągowa Kaźmierz ul.Polna-Reja </t>
  </si>
  <si>
    <t>Sieć wodociągowa Kaźmierz ul.Szkolna</t>
  </si>
  <si>
    <t>Kultura fizyczna i sport</t>
  </si>
  <si>
    <t>Rady gmin</t>
  </si>
  <si>
    <t>Jednostki terenowe Policji</t>
  </si>
  <si>
    <t>010</t>
  </si>
  <si>
    <t>Rolnictwo i łowiectwo</t>
  </si>
  <si>
    <t>01008</t>
  </si>
  <si>
    <t>01010</t>
  </si>
  <si>
    <t>020</t>
  </si>
  <si>
    <t>Transport i łączność</t>
  </si>
  <si>
    <t>Drogi publiczne gminne</t>
  </si>
  <si>
    <t>Administracja publiczna</t>
  </si>
  <si>
    <t>Odsetki i dyskonto od krajowych skarbowych papierów wartościowych oraz pożyczek i kredytów</t>
  </si>
  <si>
    <t>Fundusz Ochrony Środowiska i Gospodarki Wodnej</t>
  </si>
  <si>
    <t>Zakup drzewek, palików, środków ochrony roślin</t>
  </si>
  <si>
    <t>Partycypacja w remontach dróg powiatowych Kaźmierz-Tarnowo Podgórne i Komorowo-Pólko-Sokolniki Wielkie</t>
  </si>
  <si>
    <t>Diety za udział w akcjach. Koszt wynika z liczby wyjazdów x liczba strażaków x liczba godzin x 4,50zł</t>
  </si>
  <si>
    <t>Umowy zlecenie</t>
  </si>
  <si>
    <t xml:space="preserve">Świadczenia rodzinne i zaliczki alimentacyjne </t>
  </si>
  <si>
    <t>budżetu państwa, zgodnie z art.189 ust.2 Ustawy z dnia 30 czerwca 2005 r. o finansach publicznych</t>
  </si>
  <si>
    <t>(Dz.U.z 2005r Nr 249, poz.2104, Nr 169, poz.1420, z 2006 r. Nr 45, poz.319, Nr 104, poz.708)</t>
  </si>
  <si>
    <t>Uchwała nr XLVII/278/06 Rady Gminy Kaźmierz z dn.22.05.2006r.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</si>
  <si>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</si>
  <si>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</si>
  <si>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Część wyrównawcza subwencji ogólnej dla gmin</t>
  </si>
  <si>
    <t>Urzędy naczelnych organów władzy państwowej, kontroli i ochrony prawa</t>
  </si>
  <si>
    <t>Zmiany</t>
  </si>
  <si>
    <t>Urzędy naczelnych organów władzy państwowej, kontroli i ochrony prawa oraz sądownictwa</t>
  </si>
  <si>
    <t>Energia i woda w obiektach sportowo-rekreacyjnych</t>
  </si>
  <si>
    <t>Materiały melioracyjne</t>
  </si>
  <si>
    <t>Prognoza na rok 2015</t>
  </si>
  <si>
    <t xml:space="preserve">Urzędy naczelnych organów władzy państwowej, kontroli i ochrony prawa </t>
  </si>
  <si>
    <t>Dział</t>
  </si>
  <si>
    <t>Dochody od osób prawnych, od osób fizycznych i od innych jednostek nieposiadających osobowości prawnej oraz wydatki związane z ich poborem</t>
  </si>
  <si>
    <t>3. Kwota przewidziana w budżecie na spłatę zadłużeń:</t>
  </si>
  <si>
    <t>a</t>
  </si>
  <si>
    <t>- raty kapitałowe</t>
  </si>
  <si>
    <t>b</t>
  </si>
  <si>
    <t>- odsetki</t>
  </si>
  <si>
    <t>6. Łączna kwota do spłaty rat kredytów i pożyczek wraz z odsetkami w</t>
  </si>
  <si>
    <t>7. Stosunek łącznej kwoty długu na koniec roku budżetowego do dochodów</t>
  </si>
  <si>
    <t xml:space="preserve">    gminy (poz.4/poz.5) w tym roku budżetowym wynosić będzie</t>
  </si>
  <si>
    <t>1. Zadłużenie gminy Kaźmierz na początek roku budżetowego</t>
  </si>
  <si>
    <t>5% kwoty zaplanowanej przez Wojewodę Wielkopolskiego (pismo Wojewody Wielkopolskiego z dnia 23.10.2006r., znak FB.I-3.3010-28/06)</t>
  </si>
  <si>
    <t>Pismo Wojewody Wielkopolskiego z dnia 23.10.2006r., znak FB.I-3.3010-28/06</t>
  </si>
  <si>
    <t>Prognoza na rok 2016</t>
  </si>
  <si>
    <t>Deficyt</t>
  </si>
  <si>
    <t>Budowa sieci gazowej na terenie gminy.</t>
  </si>
  <si>
    <t>Urzędy gmin</t>
  </si>
  <si>
    <t>Dotacje otrzymane z funduszy celowych na finansowanie lub dofinansowanie kosztów realizacji inwestycji i zakupów inwestycyjnych jednostek sektora finansów publicznych</t>
  </si>
  <si>
    <t>Dotacja przedmiotowa dla ZUK w Kaźmierzu, zgodnie z uchwałą Nr XVII/115/03 Rady Gminy Kaźmierz z dn.30.12.2003r.,zmienionej uchwałą nr XVIII/121/04 Rady Gminy Kaźmierz z dn.05.03.2004</t>
  </si>
  <si>
    <t>Likwidacja studni przejętych od ANR</t>
  </si>
  <si>
    <t>Wydatki inwestycyjne w Gimnazjum-utwardzenie placu</t>
  </si>
  <si>
    <t>Remont budynku Ośrodka Zdrowia</t>
  </si>
  <si>
    <t>Wpływy z innych opłat stanowiących dochody jednostek samorządu terytorialnego na podstawie ustaw</t>
  </si>
  <si>
    <t>Sieć wodociągowa Radzyny</t>
  </si>
  <si>
    <t>Bieżąca obsługa oświetlenia ulicznego, wykonanie projektów oświetlenia na terenie gminy ( deptak rej.ul.Szamotulskiej i rej.ul.Nowowiejskiej, krzyżówka w Witkowicach przy trasie A2)</t>
  </si>
  <si>
    <t>Zał.Nr 1 do Projektu Uchwały Budżetowej Rady Gminy Kaźmierz na 2007 r.</t>
  </si>
  <si>
    <t>Zał.Nr 2 do Projektu Uchwały Budżetowej Rady Gminy Kaźmierz na 2007 r.</t>
  </si>
  <si>
    <t>Zał.Nr 3 do Projektu Uchwały Budżetowej Rady Gminy Kaźmierz na 2007 r.</t>
  </si>
  <si>
    <t>Usługi geodezyjne i urbanistyczne, zmiana studium</t>
  </si>
  <si>
    <t>Dokształcanie i doskonalenie nauczycieli</t>
  </si>
  <si>
    <t>Podatek od posiadania psów</t>
  </si>
  <si>
    <t>Odpis w wysokości 2% należne izbom rolniczym art..35 ust.1 pkt1 ustawy z dnia 14.12.1995r. o izbach rolniczych (t.j. Dz.U. z 2002r. Nr101, poz 927 ze zm.)</t>
  </si>
  <si>
    <t>Obsługa długu publicznego</t>
  </si>
  <si>
    <t>Obsługa papierów wartościowych, kredytów i pożyczek jednostek samorządu terytorialnego</t>
  </si>
  <si>
    <t>Działalność Gminnej Komisji Rozwiązywania Problemów Alkoholowych</t>
  </si>
  <si>
    <t>Wydatki</t>
  </si>
  <si>
    <t>Nazwa</t>
  </si>
  <si>
    <t>Gospodarka komunalna i ochrona srodowiska</t>
  </si>
  <si>
    <t>Sieć kanalizacji deszczowej w aglomeracji Kaźmierz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</si>
</sst>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m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4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48"/>
      <name val="Times New Roman CE"/>
      <family val="1"/>
    </font>
    <font>
      <sz val="10"/>
      <name val="Times New Roman"/>
      <family val="1"/>
    </font>
    <font>
      <sz val="11"/>
      <name val="Times New Roman CE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sz val="8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6"/>
      <color indexed="48"/>
      <name val="Times New Roman CE"/>
      <family val="1"/>
    </font>
    <font>
      <sz val="8"/>
      <name val="Arial CE"/>
      <family val="0"/>
    </font>
    <font>
      <b/>
      <sz val="10"/>
      <color indexed="10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0"/>
    </font>
    <font>
      <b/>
      <sz val="14"/>
      <color indexed="10"/>
      <name val="Arial CE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1"/>
      <name val="Times New Roman"/>
      <family val="1"/>
    </font>
    <font>
      <b/>
      <sz val="12"/>
      <color indexed="4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4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 quotePrefix="1">
      <alignment horizontal="right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/>
    </xf>
    <xf numFmtId="10" fontId="9" fillId="0" borderId="0" xfId="0" applyNumberFormat="1" applyFont="1" applyAlignment="1">
      <alignment/>
    </xf>
    <xf numFmtId="0" fontId="2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1" fillId="5" borderId="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/>
    </xf>
    <xf numFmtId="4" fontId="8" fillId="0" borderId="1" xfId="0" applyNumberFormat="1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2" fillId="0" borderId="0" xfId="0" applyNumberFormat="1" applyFont="1" applyAlignment="1" quotePrefix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 wrapText="1"/>
    </xf>
    <xf numFmtId="0" fontId="1" fillId="2" borderId="13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" fontId="8" fillId="0" borderId="0" xfId="0" applyNumberFormat="1" applyFont="1" applyAlignment="1">
      <alignment/>
    </xf>
    <xf numFmtId="0" fontId="20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3" borderId="12" xfId="0" applyFont="1" applyFill="1" applyBorder="1" applyAlignment="1" quotePrefix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vertical="top" wrapText="1"/>
    </xf>
    <xf numFmtId="4" fontId="10" fillId="9" borderId="18" xfId="0" applyNumberFormat="1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4" fontId="24" fillId="9" borderId="18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5" xfId="0" applyFont="1" applyBorder="1" applyAlignment="1">
      <alignment/>
    </xf>
    <xf numFmtId="4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7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24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vertical="center"/>
    </xf>
    <xf numFmtId="0" fontId="10" fillId="2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31" fillId="0" borderId="1" xfId="0" applyNumberFormat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 quotePrefix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32" fillId="4" borderId="1" xfId="0" applyNumberFormat="1" applyFont="1" applyFill="1" applyBorder="1" applyAlignment="1">
      <alignment horizontal="center" vertical="center"/>
    </xf>
    <xf numFmtId="4" fontId="8" fillId="4" borderId="31" xfId="0" applyNumberFormat="1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vertical="center" wrapText="1"/>
    </xf>
    <xf numFmtId="0" fontId="8" fillId="0" borderId="1" xfId="0" applyFont="1" applyBorder="1" applyAlignment="1" quotePrefix="1">
      <alignment horizontal="center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vertical="center" wrapText="1"/>
    </xf>
    <xf numFmtId="4" fontId="31" fillId="0" borderId="12" xfId="0" applyNumberFormat="1" applyFont="1" applyBorder="1" applyAlignment="1">
      <alignment vertical="center" wrapText="1"/>
    </xf>
    <xf numFmtId="4" fontId="8" fillId="0" borderId="31" xfId="0" applyNumberFormat="1" applyFont="1" applyFill="1" applyBorder="1" applyAlignment="1">
      <alignment horizontal="left" vertical="center" wrapText="1"/>
    </xf>
    <xf numFmtId="4" fontId="36" fillId="0" borderId="1" xfId="0" applyNumberFormat="1" applyFont="1" applyBorder="1" applyAlignment="1">
      <alignment horizontal="righ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32" fillId="4" borderId="1" xfId="0" applyNumberFormat="1" applyFont="1" applyFill="1" applyBorder="1" applyAlignment="1">
      <alignment horizontal="center" vertical="center" wrapText="1"/>
    </xf>
    <xf numFmtId="4" fontId="8" fillId="4" borderId="31" xfId="0" applyNumberFormat="1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4" fontId="35" fillId="4" borderId="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36" fillId="0" borderId="1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vertical="center" wrapText="1"/>
    </xf>
    <xf numFmtId="0" fontId="8" fillId="0" borderId="31" xfId="0" applyFont="1" applyBorder="1" applyAlignment="1">
      <alignment/>
    </xf>
    <xf numFmtId="0" fontId="8" fillId="0" borderId="31" xfId="0" applyFont="1" applyBorder="1" applyAlignment="1">
      <alignment horizontal="left" vertical="center" wrapText="1"/>
    </xf>
    <xf numFmtId="4" fontId="31" fillId="0" borderId="2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left" vertical="center" wrapText="1"/>
    </xf>
    <xf numFmtId="4" fontId="10" fillId="9" borderId="33" xfId="0" applyNumberFormat="1" applyFont="1" applyFill="1" applyBorder="1" applyAlignment="1">
      <alignment horizontal="center" vertical="center" wrapText="1"/>
    </xf>
    <xf numFmtId="4" fontId="32" fillId="9" borderId="33" xfId="0" applyNumberFormat="1" applyFont="1" applyFill="1" applyBorder="1" applyAlignment="1">
      <alignment horizontal="center" vertical="center" wrapText="1"/>
    </xf>
    <xf numFmtId="4" fontId="8" fillId="9" borderId="34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Fill="1" applyAlignment="1">
      <alignment vertical="center" wrapText="1"/>
    </xf>
    <xf numFmtId="4" fontId="37" fillId="0" borderId="0" xfId="0" applyNumberFormat="1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31" xfId="0" applyFont="1" applyBorder="1" applyAlignment="1">
      <alignment vertical="center"/>
    </xf>
    <xf numFmtId="4" fontId="32" fillId="0" borderId="12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0" fillId="3" borderId="30" xfId="0" applyFont="1" applyFill="1" applyBorder="1" applyAlignment="1">
      <alignment horizontal="left" vertical="center"/>
    </xf>
    <xf numFmtId="4" fontId="40" fillId="4" borderId="31" xfId="0" applyNumberFormat="1" applyFont="1" applyFill="1" applyBorder="1" applyAlignment="1">
      <alignment horizontal="left" vertical="center"/>
    </xf>
    <xf numFmtId="4" fontId="40" fillId="0" borderId="31" xfId="0" applyNumberFormat="1" applyFont="1" applyBorder="1" applyAlignment="1">
      <alignment horizontal="left" vertical="center" wrapText="1"/>
    </xf>
    <xf numFmtId="4" fontId="40" fillId="4" borderId="31" xfId="0" applyNumberFormat="1" applyFont="1" applyFill="1" applyBorder="1" applyAlignment="1">
      <alignment horizontal="left" vertical="center" wrapText="1"/>
    </xf>
    <xf numFmtId="4" fontId="40" fillId="0" borderId="35" xfId="0" applyNumberFormat="1" applyFont="1" applyFill="1" applyBorder="1" applyAlignment="1">
      <alignment horizontal="left" vertical="center" wrapText="1"/>
    </xf>
    <xf numFmtId="4" fontId="40" fillId="0" borderId="36" xfId="0" applyNumberFormat="1" applyFont="1" applyBorder="1" applyAlignment="1">
      <alignment horizontal="left" vertical="center" wrapText="1"/>
    </xf>
    <xf numFmtId="4" fontId="40" fillId="0" borderId="31" xfId="0" applyNumberFormat="1" applyFont="1" applyFill="1" applyBorder="1" applyAlignment="1">
      <alignment wrapText="1"/>
    </xf>
    <xf numFmtId="4" fontId="40" fillId="0" borderId="31" xfId="0" applyNumberFormat="1" applyFont="1" applyFill="1" applyBorder="1" applyAlignment="1">
      <alignment horizontal="left" vertical="center" wrapText="1"/>
    </xf>
    <xf numFmtId="4" fontId="40" fillId="9" borderId="34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4" fontId="40" fillId="0" borderId="31" xfId="0" applyNumberFormat="1" applyFont="1" applyFill="1" applyBorder="1" applyAlignment="1">
      <alignment vertical="center" wrapText="1"/>
    </xf>
    <xf numFmtId="4" fontId="32" fillId="4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 wrapText="1"/>
    </xf>
    <xf numFmtId="4" fontId="32" fillId="0" borderId="20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vertical="center" wrapText="1"/>
    </xf>
    <xf numFmtId="4" fontId="32" fillId="4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31" fillId="0" borderId="2" xfId="0" applyNumberFormat="1" applyFont="1" applyFill="1" applyBorder="1" applyAlignment="1">
      <alignment horizontal="right"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vertical="center" wrapText="1"/>
    </xf>
    <xf numFmtId="4" fontId="32" fillId="9" borderId="37" xfId="0" applyNumberFormat="1" applyFont="1" applyFill="1" applyBorder="1" applyAlignment="1">
      <alignment horizontal="center" vertical="center" wrapText="1"/>
    </xf>
    <xf numFmtId="4" fontId="10" fillId="4" borderId="31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vertical="center" wrapText="1"/>
    </xf>
    <xf numFmtId="0" fontId="8" fillId="4" borderId="0" xfId="0" applyFont="1" applyFill="1" applyAlignment="1">
      <alignment/>
    </xf>
    <xf numFmtId="4" fontId="36" fillId="0" borderId="18" xfId="0" applyNumberFormat="1" applyFont="1" applyBorder="1" applyAlignment="1">
      <alignment vertical="center" wrapText="1"/>
    </xf>
    <xf numFmtId="4" fontId="36" fillId="4" borderId="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4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6" xfId="0" applyFont="1" applyBorder="1" applyAlignment="1" quotePrefix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0" fillId="0" borderId="35" xfId="0" applyNumberFormat="1" applyFont="1" applyBorder="1" applyAlignment="1">
      <alignment horizontal="left" vertical="center" wrapText="1"/>
    </xf>
    <xf numFmtId="4" fontId="40" fillId="0" borderId="42" xfId="0" applyNumberFormat="1" applyFont="1" applyBorder="1" applyAlignment="1">
      <alignment horizontal="left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/>
    </xf>
    <xf numFmtId="0" fontId="10" fillId="8" borderId="43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8" borderId="47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49" xfId="0" applyFont="1" applyBorder="1" applyAlignment="1">
      <alignment/>
    </xf>
    <xf numFmtId="0" fontId="10" fillId="6" borderId="47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8" borderId="51" xfId="0" applyFont="1" applyFill="1" applyBorder="1" applyAlignment="1">
      <alignment horizontal="center" vertical="center"/>
    </xf>
    <xf numFmtId="0" fontId="10" fillId="8" borderId="52" xfId="0" applyFont="1" applyFill="1" applyBorder="1" applyAlignment="1">
      <alignment horizontal="center" vertical="center"/>
    </xf>
    <xf numFmtId="0" fontId="10" fillId="8" borderId="5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indexed="12"/>
  </sheetPr>
  <dimension ref="A1:H136"/>
  <sheetViews>
    <sheetView tabSelected="1" zoomScale="150" zoomScaleNormal="150" workbookViewId="0" topLeftCell="A1">
      <pane ySplit="5" topLeftCell="BM9" activePane="bottomLeft" state="frozen"/>
      <selection pane="topLeft" activeCell="P128" sqref="P128"/>
      <selection pane="bottomLeft" activeCell="D131" sqref="D131:E136"/>
    </sheetView>
  </sheetViews>
  <sheetFormatPr defaultColWidth="9.00390625" defaultRowHeight="12.75"/>
  <cols>
    <col min="1" max="1" width="4.125" style="52" customWidth="1"/>
    <col min="2" max="2" width="6.625" style="52" customWidth="1"/>
    <col min="3" max="3" width="4.875" style="52" customWidth="1"/>
    <col min="4" max="4" width="35.625" style="52" customWidth="1"/>
    <col min="5" max="5" width="15.00390625" style="70" customWidth="1"/>
    <col min="6" max="6" width="37.875" style="52" customWidth="1"/>
    <col min="7" max="7" width="11.25390625" style="52" customWidth="1"/>
    <col min="8" max="16384" width="9.125" style="52" customWidth="1"/>
  </cols>
  <sheetData>
    <row r="1" spans="1:6" ht="25.5">
      <c r="A1" s="50" t="s">
        <v>15</v>
      </c>
      <c r="B1" s="53"/>
      <c r="C1" s="53"/>
      <c r="E1" s="68"/>
      <c r="F1" s="67" t="s">
        <v>542</v>
      </c>
    </row>
    <row r="2" spans="1:3" ht="13.5" thickBot="1">
      <c r="A2" s="55"/>
      <c r="B2" s="53"/>
      <c r="C2" s="53"/>
    </row>
    <row r="3" spans="1:6" s="57" customFormat="1" ht="30" customHeight="1">
      <c r="A3" s="367" t="s">
        <v>97</v>
      </c>
      <c r="B3" s="367" t="s">
        <v>98</v>
      </c>
      <c r="C3" s="367" t="s">
        <v>99</v>
      </c>
      <c r="D3" s="367" t="s">
        <v>100</v>
      </c>
      <c r="E3" s="367" t="s">
        <v>185</v>
      </c>
      <c r="F3" s="367"/>
    </row>
    <row r="4" spans="1:6" s="97" customFormat="1" ht="49.5" customHeight="1" thickBot="1">
      <c r="A4" s="362"/>
      <c r="B4" s="362"/>
      <c r="C4" s="362"/>
      <c r="D4" s="362"/>
      <c r="E4" s="362"/>
      <c r="F4" s="362"/>
    </row>
    <row r="5" spans="1:6" s="230" customFormat="1" ht="16.5" customHeight="1">
      <c r="A5" s="229"/>
      <c r="B5" s="229"/>
      <c r="C5" s="229"/>
      <c r="D5" s="229"/>
      <c r="E5" s="229"/>
      <c r="F5" s="229"/>
    </row>
    <row r="6" spans="1:6" s="60" customFormat="1" ht="16.5" customHeight="1">
      <c r="A6" s="152" t="s">
        <v>489</v>
      </c>
      <c r="B6" s="153"/>
      <c r="C6" s="153"/>
      <c r="D6" s="154" t="s">
        <v>490</v>
      </c>
      <c r="E6" s="148">
        <f>E7</f>
        <v>17000</v>
      </c>
      <c r="F6" s="166"/>
    </row>
    <row r="7" spans="1:6" s="60" customFormat="1" ht="15.75" customHeight="1">
      <c r="A7" s="3"/>
      <c r="B7" s="151" t="s">
        <v>492</v>
      </c>
      <c r="C7" s="43"/>
      <c r="D7" s="225" t="s">
        <v>426</v>
      </c>
      <c r="E7" s="245">
        <f>E8</f>
        <v>17000</v>
      </c>
      <c r="F7" s="360" t="s">
        <v>344</v>
      </c>
    </row>
    <row r="8" spans="1:6" s="60" customFormat="1" ht="32.25" customHeight="1">
      <c r="A8" s="150"/>
      <c r="B8" s="4"/>
      <c r="C8" s="21" t="s">
        <v>392</v>
      </c>
      <c r="D8" s="8" t="s">
        <v>323</v>
      </c>
      <c r="E8" s="227">
        <v>17000</v>
      </c>
      <c r="F8" s="361"/>
    </row>
    <row r="9" spans="1:6" s="7" customFormat="1" ht="12.75">
      <c r="A9" s="22" t="s">
        <v>493</v>
      </c>
      <c r="B9" s="11"/>
      <c r="C9" s="11"/>
      <c r="D9" s="12" t="s">
        <v>325</v>
      </c>
      <c r="E9" s="13">
        <f>SUM(E10)</f>
        <v>3500</v>
      </c>
      <c r="F9" s="14"/>
    </row>
    <row r="10" spans="1:6" s="7" customFormat="1" ht="15" customHeight="1">
      <c r="A10" s="3"/>
      <c r="B10" s="27" t="s">
        <v>427</v>
      </c>
      <c r="C10" s="3"/>
      <c r="D10" s="28" t="s">
        <v>324</v>
      </c>
      <c r="E10" s="25">
        <f>SUM(E11)</f>
        <v>3500</v>
      </c>
      <c r="F10" s="26"/>
    </row>
    <row r="11" spans="1:6" s="7" customFormat="1" ht="69" customHeight="1">
      <c r="A11" s="3"/>
      <c r="B11" s="4"/>
      <c r="C11" s="21" t="s">
        <v>399</v>
      </c>
      <c r="D11" s="8" t="s">
        <v>113</v>
      </c>
      <c r="E11" s="15">
        <v>3500</v>
      </c>
      <c r="F11" s="9" t="s">
        <v>242</v>
      </c>
    </row>
    <row r="12" spans="1:6" s="7" customFormat="1" ht="16.5" customHeight="1" hidden="1">
      <c r="A12" s="61">
        <v>600</v>
      </c>
      <c r="B12" s="61"/>
      <c r="C12" s="61"/>
      <c r="D12" s="62" t="s">
        <v>494</v>
      </c>
      <c r="E12" s="13">
        <f>E13</f>
        <v>0</v>
      </c>
      <c r="F12" s="14"/>
    </row>
    <row r="13" spans="1:6" s="7" customFormat="1" ht="18" customHeight="1" hidden="1">
      <c r="A13" s="43"/>
      <c r="B13" s="43">
        <v>60014</v>
      </c>
      <c r="C13" s="43"/>
      <c r="D13" s="47" t="s">
        <v>60</v>
      </c>
      <c r="E13" s="25">
        <f>E14</f>
        <v>0</v>
      </c>
      <c r="F13" s="26"/>
    </row>
    <row r="14" spans="1:6" s="7" customFormat="1" ht="55.5" customHeight="1" hidden="1">
      <c r="A14" s="43"/>
      <c r="B14" s="43"/>
      <c r="C14" s="44">
        <v>6620</v>
      </c>
      <c r="D14" s="45" t="s">
        <v>32</v>
      </c>
      <c r="E14" s="15"/>
      <c r="F14" s="9" t="s">
        <v>252</v>
      </c>
    </row>
    <row r="15" spans="1:6" s="7" customFormat="1" ht="18" customHeight="1" hidden="1">
      <c r="A15" s="43"/>
      <c r="B15" s="43">
        <v>60016</v>
      </c>
      <c r="C15" s="43"/>
      <c r="D15" s="47" t="s">
        <v>495</v>
      </c>
      <c r="E15" s="25">
        <f>E17</f>
        <v>0</v>
      </c>
      <c r="F15" s="26"/>
    </row>
    <row r="16" spans="1:6" s="7" customFormat="1" ht="58.5" customHeight="1" hidden="1">
      <c r="A16" s="43"/>
      <c r="B16" s="43"/>
      <c r="C16" s="44">
        <v>6260</v>
      </c>
      <c r="D16" s="45" t="s">
        <v>534</v>
      </c>
      <c r="E16" s="15"/>
      <c r="F16" s="9"/>
    </row>
    <row r="17" spans="1:6" s="7" customFormat="1" ht="61.5" customHeight="1" hidden="1">
      <c r="A17" s="43"/>
      <c r="B17" s="43"/>
      <c r="C17" s="44">
        <v>6300</v>
      </c>
      <c r="D17" s="45" t="s">
        <v>81</v>
      </c>
      <c r="E17" s="15"/>
      <c r="F17" s="9"/>
    </row>
    <row r="18" spans="1:6" s="7" customFormat="1" ht="15" customHeight="1">
      <c r="A18" s="10">
        <v>700</v>
      </c>
      <c r="B18" s="10"/>
      <c r="C18" s="10"/>
      <c r="D18" s="12" t="s">
        <v>66</v>
      </c>
      <c r="E18" s="13">
        <f>E19</f>
        <v>578229</v>
      </c>
      <c r="F18" s="14"/>
    </row>
    <row r="19" spans="1:6" s="7" customFormat="1" ht="17.25" customHeight="1">
      <c r="A19" s="3"/>
      <c r="B19" s="3">
        <v>70005</v>
      </c>
      <c r="C19" s="3"/>
      <c r="D19" s="28" t="s">
        <v>75</v>
      </c>
      <c r="E19" s="23">
        <f>SUM(E20:E24)</f>
        <v>578229</v>
      </c>
      <c r="F19" s="6"/>
    </row>
    <row r="20" spans="1:6" s="7" customFormat="1" ht="27.75" customHeight="1">
      <c r="A20" s="3"/>
      <c r="B20" s="4"/>
      <c r="C20" s="21" t="s">
        <v>400</v>
      </c>
      <c r="D20" s="8" t="s">
        <v>430</v>
      </c>
      <c r="E20" s="15">
        <f>21299+17320+8000</f>
        <v>46619</v>
      </c>
      <c r="F20" s="9" t="s">
        <v>191</v>
      </c>
    </row>
    <row r="21" spans="1:6" s="7" customFormat="1" ht="78.75" customHeight="1">
      <c r="A21" s="3"/>
      <c r="B21" s="4"/>
      <c r="C21" s="21" t="s">
        <v>399</v>
      </c>
      <c r="D21" s="8" t="s">
        <v>113</v>
      </c>
      <c r="E21" s="15">
        <f>200+14934+342+3788+36000+9120</f>
        <v>64384</v>
      </c>
      <c r="F21" s="9" t="s">
        <v>192</v>
      </c>
    </row>
    <row r="22" spans="1:7" s="7" customFormat="1" ht="86.25" customHeight="1">
      <c r="A22" s="3"/>
      <c r="B22" s="4"/>
      <c r="C22" s="21" t="s">
        <v>398</v>
      </c>
      <c r="D22" s="8" t="s">
        <v>250</v>
      </c>
      <c r="E22" s="15">
        <f>450000+12426</f>
        <v>462426</v>
      </c>
      <c r="F22" s="9" t="s">
        <v>197</v>
      </c>
      <c r="G22" s="20" t="e">
        <f>#REF!-#REF!</f>
        <v>#REF!</v>
      </c>
    </row>
    <row r="23" spans="1:6" s="7" customFormat="1" ht="25.5">
      <c r="A23" s="3"/>
      <c r="B23" s="4"/>
      <c r="C23" s="21" t="s">
        <v>378</v>
      </c>
      <c r="D23" s="8" t="s">
        <v>444</v>
      </c>
      <c r="E23" s="15">
        <v>1600</v>
      </c>
      <c r="F23" s="9"/>
    </row>
    <row r="24" spans="1:6" s="7" customFormat="1" ht="25.5">
      <c r="A24" s="3"/>
      <c r="B24" s="4"/>
      <c r="C24" s="21" t="s">
        <v>380</v>
      </c>
      <c r="D24" s="8" t="s">
        <v>86</v>
      </c>
      <c r="E24" s="15">
        <v>3200</v>
      </c>
      <c r="F24" s="9" t="s">
        <v>57</v>
      </c>
    </row>
    <row r="25" spans="1:6" s="7" customFormat="1" ht="12.75">
      <c r="A25" s="10">
        <v>750</v>
      </c>
      <c r="B25" s="10"/>
      <c r="C25" s="10"/>
      <c r="D25" s="12" t="s">
        <v>496</v>
      </c>
      <c r="E25" s="13">
        <f>E26+E29</f>
        <v>133000</v>
      </c>
      <c r="F25" s="14"/>
    </row>
    <row r="26" spans="1:6" s="7" customFormat="1" ht="16.5" customHeight="1">
      <c r="A26" s="3"/>
      <c r="B26" s="3">
        <v>75011</v>
      </c>
      <c r="C26" s="3"/>
      <c r="D26" s="28" t="s">
        <v>5</v>
      </c>
      <c r="E26" s="25">
        <f>SUM(E27:E28)</f>
        <v>55000</v>
      </c>
      <c r="F26" s="26"/>
    </row>
    <row r="27" spans="1:6" s="7" customFormat="1" ht="54.75" customHeight="1">
      <c r="A27" s="3"/>
      <c r="B27" s="4"/>
      <c r="C27" s="4">
        <v>2010</v>
      </c>
      <c r="D27" s="8" t="s">
        <v>435</v>
      </c>
      <c r="E27" s="15">
        <v>53800</v>
      </c>
      <c r="F27" s="9" t="s">
        <v>529</v>
      </c>
    </row>
    <row r="28" spans="1:6" s="7" customFormat="1" ht="54.75" customHeight="1">
      <c r="A28" s="3"/>
      <c r="B28" s="4"/>
      <c r="C28" s="4">
        <v>2360</v>
      </c>
      <c r="D28" s="8" t="s">
        <v>65</v>
      </c>
      <c r="E28" s="15">
        <v>1200</v>
      </c>
      <c r="F28" s="9" t="s">
        <v>528</v>
      </c>
    </row>
    <row r="29" spans="1:6" s="7" customFormat="1" ht="16.5" customHeight="1">
      <c r="A29" s="3"/>
      <c r="B29" s="3">
        <v>75023</v>
      </c>
      <c r="C29" s="3"/>
      <c r="D29" s="28" t="s">
        <v>533</v>
      </c>
      <c r="E29" s="25">
        <f>SUM(E30:E31)</f>
        <v>78000</v>
      </c>
      <c r="F29" s="26"/>
    </row>
    <row r="30" spans="1:6" s="7" customFormat="1" ht="29.25" customHeight="1">
      <c r="A30" s="4"/>
      <c r="B30" s="4"/>
      <c r="C30" s="21" t="s">
        <v>397</v>
      </c>
      <c r="D30" s="8" t="s">
        <v>477</v>
      </c>
      <c r="E30" s="15">
        <v>1890</v>
      </c>
      <c r="F30" s="9" t="s">
        <v>189</v>
      </c>
    </row>
    <row r="31" spans="1:6" s="7" customFormat="1" ht="56.25" customHeight="1">
      <c r="A31" s="4"/>
      <c r="B31" s="4"/>
      <c r="C31" s="21" t="s">
        <v>392</v>
      </c>
      <c r="D31" s="8" t="s">
        <v>323</v>
      </c>
      <c r="E31" s="15">
        <f>24400+51710</f>
        <v>76110</v>
      </c>
      <c r="F31" s="9" t="s">
        <v>193</v>
      </c>
    </row>
    <row r="32" spans="1:6" s="7" customFormat="1" ht="40.5" customHeight="1">
      <c r="A32" s="10">
        <v>751</v>
      </c>
      <c r="B32" s="11"/>
      <c r="C32" s="11"/>
      <c r="D32" s="12" t="s">
        <v>412</v>
      </c>
      <c r="E32" s="13">
        <f>E33+E35+E37</f>
        <v>1095</v>
      </c>
      <c r="F32" s="14"/>
    </row>
    <row r="33" spans="1:6" s="18" customFormat="1" ht="27.75" customHeight="1">
      <c r="A33" s="16"/>
      <c r="B33" s="16">
        <v>75101</v>
      </c>
      <c r="C33" s="16"/>
      <c r="D33" s="29" t="s">
        <v>510</v>
      </c>
      <c r="E33" s="23">
        <f>E34</f>
        <v>1095</v>
      </c>
      <c r="F33" s="6"/>
    </row>
    <row r="34" spans="1:6" s="18" customFormat="1" ht="54.75" customHeight="1">
      <c r="A34" s="16"/>
      <c r="B34" s="17"/>
      <c r="C34" s="4">
        <v>2010</v>
      </c>
      <c r="D34" s="8" t="s">
        <v>435</v>
      </c>
      <c r="E34" s="30">
        <v>1095</v>
      </c>
      <c r="F34" s="24" t="s">
        <v>190</v>
      </c>
    </row>
    <row r="35" spans="1:6" s="18" customFormat="1" ht="12.75" customHeight="1" hidden="1">
      <c r="A35" s="16"/>
      <c r="B35" s="122">
        <v>75107</v>
      </c>
      <c r="C35" s="4"/>
      <c r="D35" s="121" t="s">
        <v>42</v>
      </c>
      <c r="E35" s="23">
        <f>E36</f>
        <v>0</v>
      </c>
      <c r="F35" s="24"/>
    </row>
    <row r="36" spans="1:6" s="18" customFormat="1" ht="51" customHeight="1" hidden="1">
      <c r="A36" s="16"/>
      <c r="B36" s="17"/>
      <c r="C36" s="4">
        <v>2010</v>
      </c>
      <c r="D36" s="8" t="s">
        <v>435</v>
      </c>
      <c r="E36" s="30"/>
      <c r="F36" s="24"/>
    </row>
    <row r="37" spans="1:6" s="18" customFormat="1" ht="12.75" customHeight="1" hidden="1">
      <c r="A37" s="16"/>
      <c r="B37" s="122">
        <v>75108</v>
      </c>
      <c r="C37" s="4"/>
      <c r="D37" s="121" t="s">
        <v>43</v>
      </c>
      <c r="E37" s="23">
        <f>E38</f>
        <v>0</v>
      </c>
      <c r="F37" s="24"/>
    </row>
    <row r="38" spans="1:6" s="18" customFormat="1" ht="51" customHeight="1" hidden="1">
      <c r="A38" s="16"/>
      <c r="B38" s="17"/>
      <c r="C38" s="4">
        <v>2010</v>
      </c>
      <c r="D38" s="8" t="s">
        <v>435</v>
      </c>
      <c r="E38" s="30"/>
      <c r="F38" s="24"/>
    </row>
    <row r="39" spans="1:6" s="7" customFormat="1" ht="25.5">
      <c r="A39" s="10">
        <v>754</v>
      </c>
      <c r="B39" s="10"/>
      <c r="C39" s="10"/>
      <c r="D39" s="12" t="s">
        <v>413</v>
      </c>
      <c r="E39" s="13">
        <f>E40</f>
        <v>2500</v>
      </c>
      <c r="F39" s="14"/>
    </row>
    <row r="40" spans="1:6" s="7" customFormat="1" ht="16.5" customHeight="1">
      <c r="A40" s="3"/>
      <c r="B40" s="3">
        <v>75414</v>
      </c>
      <c r="C40" s="3"/>
      <c r="D40" s="28" t="s">
        <v>134</v>
      </c>
      <c r="E40" s="25">
        <f>SUM(E41)</f>
        <v>2500</v>
      </c>
      <c r="F40" s="26"/>
    </row>
    <row r="41" spans="1:6" s="7" customFormat="1" ht="55.5" customHeight="1">
      <c r="A41" s="3"/>
      <c r="B41" s="4"/>
      <c r="C41" s="4">
        <v>2010</v>
      </c>
      <c r="D41" s="8" t="s">
        <v>435</v>
      </c>
      <c r="E41" s="15">
        <v>2500</v>
      </c>
      <c r="F41" s="9" t="s">
        <v>529</v>
      </c>
    </row>
    <row r="42" spans="1:7" s="7" customFormat="1" ht="56.25" customHeight="1">
      <c r="A42" s="10">
        <v>756</v>
      </c>
      <c r="B42" s="10"/>
      <c r="C42" s="10"/>
      <c r="D42" s="12" t="s">
        <v>518</v>
      </c>
      <c r="E42" s="13">
        <f>E43+E53+E64+E70+E46</f>
        <v>7302602</v>
      </c>
      <c r="F42" s="14"/>
      <c r="G42" s="20"/>
    </row>
    <row r="43" spans="1:6" s="18" customFormat="1" ht="25.5">
      <c r="A43" s="16"/>
      <c r="B43" s="16">
        <v>75601</v>
      </c>
      <c r="C43" s="16"/>
      <c r="D43" s="29" t="s">
        <v>314</v>
      </c>
      <c r="E43" s="23">
        <f>E44+E45</f>
        <v>7100</v>
      </c>
      <c r="F43" s="6"/>
    </row>
    <row r="44" spans="1:6" s="7" customFormat="1" ht="38.25">
      <c r="A44" s="3"/>
      <c r="B44" s="4"/>
      <c r="C44" s="21" t="s">
        <v>396</v>
      </c>
      <c r="D44" s="8" t="s">
        <v>441</v>
      </c>
      <c r="E44" s="15">
        <v>7000</v>
      </c>
      <c r="F44" s="9"/>
    </row>
    <row r="45" spans="1:6" s="7" customFormat="1" ht="25.5">
      <c r="A45" s="3"/>
      <c r="B45" s="4"/>
      <c r="C45" s="21" t="s">
        <v>378</v>
      </c>
      <c r="D45" s="8" t="s">
        <v>444</v>
      </c>
      <c r="E45" s="15">
        <v>100</v>
      </c>
      <c r="F45" s="9"/>
    </row>
    <row r="46" spans="1:7" s="7" customFormat="1" ht="65.25" customHeight="1">
      <c r="A46" s="3"/>
      <c r="B46" s="3">
        <v>75615</v>
      </c>
      <c r="C46" s="3"/>
      <c r="D46" s="28" t="s">
        <v>38</v>
      </c>
      <c r="E46" s="25">
        <f>SUM(E47:E52)</f>
        <v>2114434</v>
      </c>
      <c r="F46" s="9"/>
      <c r="G46" s="20"/>
    </row>
    <row r="47" spans="1:7" s="7" customFormat="1" ht="25.5">
      <c r="A47" s="3"/>
      <c r="B47" s="4"/>
      <c r="C47" s="21" t="s">
        <v>395</v>
      </c>
      <c r="D47" s="8" t="s">
        <v>438</v>
      </c>
      <c r="E47" s="15">
        <v>1680675</v>
      </c>
      <c r="F47" s="9" t="s">
        <v>300</v>
      </c>
      <c r="G47" s="20"/>
    </row>
    <row r="48" spans="1:7" s="7" customFormat="1" ht="25.5">
      <c r="A48" s="3"/>
      <c r="B48" s="4"/>
      <c r="C48" s="21" t="s">
        <v>394</v>
      </c>
      <c r="D48" s="8" t="s">
        <v>436</v>
      </c>
      <c r="E48" s="15">
        <v>360374</v>
      </c>
      <c r="F48" s="9" t="s">
        <v>301</v>
      </c>
      <c r="G48" s="20"/>
    </row>
    <row r="49" spans="1:7" s="7" customFormat="1" ht="25.5">
      <c r="A49" s="3"/>
      <c r="B49" s="4"/>
      <c r="C49" s="21" t="s">
        <v>393</v>
      </c>
      <c r="D49" s="8" t="s">
        <v>437</v>
      </c>
      <c r="E49" s="15">
        <v>30385</v>
      </c>
      <c r="F49" s="9" t="s">
        <v>194</v>
      </c>
      <c r="G49" s="20"/>
    </row>
    <row r="50" spans="1:6" s="7" customFormat="1" ht="25.5">
      <c r="A50" s="3"/>
      <c r="B50" s="4"/>
      <c r="C50" s="21" t="s">
        <v>391</v>
      </c>
      <c r="D50" s="8" t="s">
        <v>439</v>
      </c>
      <c r="E50" s="15">
        <v>35000</v>
      </c>
      <c r="F50" s="9" t="s">
        <v>299</v>
      </c>
    </row>
    <row r="51" spans="1:6" s="7" customFormat="1" ht="16.5" customHeight="1">
      <c r="A51" s="3"/>
      <c r="B51" s="4"/>
      <c r="C51" s="21" t="s">
        <v>386</v>
      </c>
      <c r="D51" s="8" t="s">
        <v>303</v>
      </c>
      <c r="E51" s="15">
        <v>5000</v>
      </c>
      <c r="F51" s="9"/>
    </row>
    <row r="52" spans="1:6" s="7" customFormat="1" ht="25.5">
      <c r="A52" s="3"/>
      <c r="B52" s="4"/>
      <c r="C52" s="21" t="s">
        <v>378</v>
      </c>
      <c r="D52" s="8" t="s">
        <v>444</v>
      </c>
      <c r="E52" s="15">
        <v>3000</v>
      </c>
      <c r="F52" s="9"/>
    </row>
    <row r="53" spans="1:8" s="7" customFormat="1" ht="69" customHeight="1">
      <c r="A53" s="3"/>
      <c r="B53" s="3">
        <v>75616</v>
      </c>
      <c r="C53" s="3"/>
      <c r="D53" s="28" t="s">
        <v>247</v>
      </c>
      <c r="E53" s="25">
        <f>SUM(E54:E63)</f>
        <v>1510502</v>
      </c>
      <c r="F53" s="26"/>
      <c r="G53" s="20"/>
      <c r="H53" s="20"/>
    </row>
    <row r="54" spans="1:7" s="7" customFormat="1" ht="25.5">
      <c r="A54" s="3"/>
      <c r="B54" s="3"/>
      <c r="C54" s="21" t="s">
        <v>395</v>
      </c>
      <c r="D54" s="8" t="s">
        <v>438</v>
      </c>
      <c r="E54" s="15">
        <v>791515</v>
      </c>
      <c r="F54" s="9" t="s">
        <v>300</v>
      </c>
      <c r="G54" s="20"/>
    </row>
    <row r="55" spans="1:7" s="7" customFormat="1" ht="25.5">
      <c r="A55" s="3"/>
      <c r="B55" s="3"/>
      <c r="C55" s="21" t="s">
        <v>394</v>
      </c>
      <c r="D55" s="8" t="s">
        <v>436</v>
      </c>
      <c r="E55" s="15">
        <v>444009</v>
      </c>
      <c r="F55" s="9" t="s">
        <v>301</v>
      </c>
      <c r="G55" s="20"/>
    </row>
    <row r="56" spans="1:7" s="7" customFormat="1" ht="25.5">
      <c r="A56" s="3"/>
      <c r="B56" s="3"/>
      <c r="C56" s="21" t="s">
        <v>393</v>
      </c>
      <c r="D56" s="8" t="s">
        <v>437</v>
      </c>
      <c r="E56" s="15">
        <v>1478</v>
      </c>
      <c r="F56" s="9" t="s">
        <v>194</v>
      </c>
      <c r="G56" s="20"/>
    </row>
    <row r="57" spans="1:7" s="7" customFormat="1" ht="25.5">
      <c r="A57" s="3"/>
      <c r="B57" s="3"/>
      <c r="C57" s="21" t="s">
        <v>391</v>
      </c>
      <c r="D57" s="8" t="s">
        <v>439</v>
      </c>
      <c r="E57" s="15">
        <v>120000</v>
      </c>
      <c r="F57" s="9" t="s">
        <v>299</v>
      </c>
      <c r="G57" s="20"/>
    </row>
    <row r="58" spans="1:6" s="7" customFormat="1" ht="19.5" customHeight="1">
      <c r="A58" s="3"/>
      <c r="B58" s="4"/>
      <c r="C58" s="21" t="s">
        <v>390</v>
      </c>
      <c r="D58" s="8" t="s">
        <v>442</v>
      </c>
      <c r="E58" s="15">
        <v>1500</v>
      </c>
      <c r="F58" s="9"/>
    </row>
    <row r="59" spans="1:6" s="7" customFormat="1" ht="25.5">
      <c r="A59" s="3"/>
      <c r="B59" s="4"/>
      <c r="C59" s="21" t="s">
        <v>389</v>
      </c>
      <c r="D59" s="8" t="s">
        <v>547</v>
      </c>
      <c r="E59" s="15">
        <v>14000</v>
      </c>
      <c r="F59" s="9" t="s">
        <v>368</v>
      </c>
    </row>
    <row r="60" spans="1:6" s="7" customFormat="1" ht="25.5">
      <c r="A60" s="3"/>
      <c r="B60" s="4"/>
      <c r="C60" s="21" t="s">
        <v>388</v>
      </c>
      <c r="D60" s="8" t="s">
        <v>443</v>
      </c>
      <c r="E60" s="15">
        <v>20000</v>
      </c>
      <c r="F60" s="9" t="s">
        <v>118</v>
      </c>
    </row>
    <row r="61" spans="1:6" s="7" customFormat="1" ht="38.25">
      <c r="A61" s="4"/>
      <c r="B61" s="4"/>
      <c r="C61" s="21" t="s">
        <v>387</v>
      </c>
      <c r="D61" s="8" t="s">
        <v>476</v>
      </c>
      <c r="E61" s="15">
        <v>5000</v>
      </c>
      <c r="F61" s="9" t="s">
        <v>358</v>
      </c>
    </row>
    <row r="62" spans="1:6" s="7" customFormat="1" ht="12.75">
      <c r="A62" s="3"/>
      <c r="B62" s="4"/>
      <c r="C62" s="21" t="s">
        <v>386</v>
      </c>
      <c r="D62" s="8" t="s">
        <v>303</v>
      </c>
      <c r="E62" s="15">
        <v>105000</v>
      </c>
      <c r="F62" s="9"/>
    </row>
    <row r="63" spans="1:6" s="7" customFormat="1" ht="25.5">
      <c r="A63" s="3"/>
      <c r="B63" s="4"/>
      <c r="C63" s="21" t="s">
        <v>378</v>
      </c>
      <c r="D63" s="8" t="s">
        <v>444</v>
      </c>
      <c r="E63" s="15">
        <v>8000</v>
      </c>
      <c r="F63" s="9" t="s">
        <v>366</v>
      </c>
    </row>
    <row r="64" spans="1:6" s="7" customFormat="1" ht="38.25">
      <c r="A64" s="3"/>
      <c r="B64" s="3">
        <v>75618</v>
      </c>
      <c r="C64" s="3"/>
      <c r="D64" s="28" t="s">
        <v>539</v>
      </c>
      <c r="E64" s="25">
        <f>SUM(E65:E69)</f>
        <v>746714</v>
      </c>
      <c r="F64" s="26"/>
    </row>
    <row r="65" spans="1:6" s="7" customFormat="1" ht="15.75" customHeight="1">
      <c r="A65" s="3"/>
      <c r="B65" s="3"/>
      <c r="C65" s="21" t="s">
        <v>385</v>
      </c>
      <c r="D65" s="8" t="s">
        <v>4</v>
      </c>
      <c r="E65" s="15">
        <v>20000</v>
      </c>
      <c r="F65" s="9"/>
    </row>
    <row r="66" spans="1:6" s="7" customFormat="1" ht="20.25" customHeight="1">
      <c r="A66" s="3"/>
      <c r="B66" s="3"/>
      <c r="C66" s="21" t="s">
        <v>384</v>
      </c>
      <c r="D66" s="8" t="s">
        <v>449</v>
      </c>
      <c r="E66" s="15">
        <v>35000</v>
      </c>
      <c r="F66" s="9"/>
    </row>
    <row r="67" spans="1:6" s="7" customFormat="1" ht="26.25" customHeight="1">
      <c r="A67" s="3"/>
      <c r="B67" s="3"/>
      <c r="C67" s="21" t="s">
        <v>383</v>
      </c>
      <c r="D67" s="8" t="s">
        <v>448</v>
      </c>
      <c r="E67" s="15">
        <v>90000</v>
      </c>
      <c r="F67" s="9"/>
    </row>
    <row r="68" spans="1:6" s="7" customFormat="1" ht="78.75" customHeight="1">
      <c r="A68" s="3"/>
      <c r="B68" s="3"/>
      <c r="C68" s="21" t="s">
        <v>377</v>
      </c>
      <c r="D68" s="8" t="s">
        <v>302</v>
      </c>
      <c r="E68" s="15">
        <f>8250+16500+258964+300000+5000+3000</f>
        <v>591714</v>
      </c>
      <c r="F68" s="9" t="s">
        <v>196</v>
      </c>
    </row>
    <row r="69" spans="1:6" s="7" customFormat="1" ht="25.5">
      <c r="A69" s="3"/>
      <c r="B69" s="4"/>
      <c r="C69" s="21" t="s">
        <v>378</v>
      </c>
      <c r="D69" s="8" t="s">
        <v>444</v>
      </c>
      <c r="E69" s="15">
        <v>10000</v>
      </c>
      <c r="F69" s="9"/>
    </row>
    <row r="70" spans="1:6" s="7" customFormat="1" ht="25.5">
      <c r="A70" s="3"/>
      <c r="B70" s="3">
        <v>75621</v>
      </c>
      <c r="C70" s="3"/>
      <c r="D70" s="28" t="s">
        <v>3</v>
      </c>
      <c r="E70" s="25">
        <f>SUM(E71:E72)</f>
        <v>2923852</v>
      </c>
      <c r="F70" s="26"/>
    </row>
    <row r="71" spans="1:6" s="7" customFormat="1" ht="25.5">
      <c r="A71" s="3"/>
      <c r="B71" s="4"/>
      <c r="C71" s="21" t="s">
        <v>382</v>
      </c>
      <c r="D71" s="8" t="s">
        <v>445</v>
      </c>
      <c r="E71" s="15">
        <v>2543852</v>
      </c>
      <c r="F71" s="9" t="s">
        <v>359</v>
      </c>
    </row>
    <row r="72" spans="1:6" s="7" customFormat="1" ht="18.75" customHeight="1">
      <c r="A72" s="3"/>
      <c r="B72" s="4"/>
      <c r="C72" s="21" t="s">
        <v>381</v>
      </c>
      <c r="D72" s="8" t="s">
        <v>446</v>
      </c>
      <c r="E72" s="15">
        <v>380000</v>
      </c>
      <c r="F72" s="9"/>
    </row>
    <row r="73" spans="1:6" s="7" customFormat="1" ht="12.75">
      <c r="A73" s="10">
        <v>758</v>
      </c>
      <c r="B73" s="10"/>
      <c r="C73" s="10"/>
      <c r="D73" s="12" t="s">
        <v>135</v>
      </c>
      <c r="E73" s="13">
        <f>E74+E76+E78+E80</f>
        <v>4603173</v>
      </c>
      <c r="F73" s="14"/>
    </row>
    <row r="74" spans="1:6" s="7" customFormat="1" ht="29.25" customHeight="1">
      <c r="A74" s="3"/>
      <c r="B74" s="3">
        <v>75801</v>
      </c>
      <c r="C74" s="3"/>
      <c r="D74" s="28" t="s">
        <v>417</v>
      </c>
      <c r="E74" s="25">
        <f>E75</f>
        <v>3958907</v>
      </c>
      <c r="F74" s="26"/>
    </row>
    <row r="75" spans="1:6" s="7" customFormat="1" ht="25.5">
      <c r="A75" s="3"/>
      <c r="B75" s="4"/>
      <c r="C75" s="4">
        <v>2920</v>
      </c>
      <c r="D75" s="8" t="s">
        <v>447</v>
      </c>
      <c r="E75" s="15">
        <v>3958907</v>
      </c>
      <c r="F75" s="9" t="s">
        <v>359</v>
      </c>
    </row>
    <row r="76" spans="1:6" s="7" customFormat="1" ht="28.5" customHeight="1">
      <c r="A76" s="3"/>
      <c r="B76" s="3">
        <v>75807</v>
      </c>
      <c r="C76" s="3"/>
      <c r="D76" s="28" t="s">
        <v>509</v>
      </c>
      <c r="E76" s="25">
        <f>E77</f>
        <v>574141</v>
      </c>
      <c r="F76" s="26"/>
    </row>
    <row r="77" spans="1:6" s="7" customFormat="1" ht="25.5">
      <c r="A77" s="3"/>
      <c r="B77" s="4"/>
      <c r="C77" s="4">
        <v>2920</v>
      </c>
      <c r="D77" s="8" t="s">
        <v>447</v>
      </c>
      <c r="E77" s="15">
        <v>574141</v>
      </c>
      <c r="F77" s="9" t="s">
        <v>359</v>
      </c>
    </row>
    <row r="78" spans="1:6" s="67" customFormat="1" ht="12.75">
      <c r="A78" s="3"/>
      <c r="B78" s="3">
        <v>75814</v>
      </c>
      <c r="C78" s="3"/>
      <c r="D78" s="28" t="s">
        <v>315</v>
      </c>
      <c r="E78" s="25">
        <f>E79</f>
        <v>3000</v>
      </c>
      <c r="F78" s="26"/>
    </row>
    <row r="79" spans="1:6" s="7" customFormat="1" ht="30.75" customHeight="1">
      <c r="A79" s="3"/>
      <c r="B79" s="4"/>
      <c r="C79" s="21" t="s">
        <v>380</v>
      </c>
      <c r="D79" s="8" t="s">
        <v>86</v>
      </c>
      <c r="E79" s="15">
        <v>3000</v>
      </c>
      <c r="F79" s="9" t="s">
        <v>362</v>
      </c>
    </row>
    <row r="80" spans="1:6" s="7" customFormat="1" ht="25.5" customHeight="1">
      <c r="A80" s="3"/>
      <c r="B80" s="3">
        <v>75831</v>
      </c>
      <c r="C80" s="3"/>
      <c r="D80" s="28" t="s">
        <v>85</v>
      </c>
      <c r="E80" s="25">
        <f>E81</f>
        <v>67125</v>
      </c>
      <c r="F80" s="26"/>
    </row>
    <row r="81" spans="1:6" s="7" customFormat="1" ht="25.5">
      <c r="A81" s="3"/>
      <c r="B81" s="4"/>
      <c r="C81" s="4">
        <v>2920</v>
      </c>
      <c r="D81" s="8" t="s">
        <v>447</v>
      </c>
      <c r="E81" s="15">
        <v>67125</v>
      </c>
      <c r="F81" s="9" t="s">
        <v>359</v>
      </c>
    </row>
    <row r="82" spans="1:6" s="7" customFormat="1" ht="15" customHeight="1">
      <c r="A82" s="10">
        <v>801</v>
      </c>
      <c r="B82" s="10"/>
      <c r="C82" s="10"/>
      <c r="D82" s="12" t="s">
        <v>76</v>
      </c>
      <c r="E82" s="13">
        <f>E83+E86+E90+E93+E95</f>
        <v>136000</v>
      </c>
      <c r="F82" s="14"/>
    </row>
    <row r="83" spans="1:6" s="7" customFormat="1" ht="12.75" customHeight="1">
      <c r="A83" s="43"/>
      <c r="B83" s="43">
        <v>80101</v>
      </c>
      <c r="C83" s="43"/>
      <c r="D83" s="28" t="s">
        <v>480</v>
      </c>
      <c r="E83" s="25">
        <f>E84</f>
        <v>12000</v>
      </c>
      <c r="F83" s="26"/>
    </row>
    <row r="84" spans="1:6" s="18" customFormat="1" ht="25.5">
      <c r="A84" s="16"/>
      <c r="B84" s="16"/>
      <c r="C84" s="110" t="s">
        <v>392</v>
      </c>
      <c r="D84" s="119" t="s">
        <v>323</v>
      </c>
      <c r="E84" s="30">
        <v>12000</v>
      </c>
      <c r="F84" s="24" t="s">
        <v>345</v>
      </c>
    </row>
    <row r="85" spans="1:6" s="18" customFormat="1" ht="27.75" customHeight="1" hidden="1">
      <c r="A85" s="16"/>
      <c r="B85" s="16"/>
      <c r="C85" s="110">
        <v>2030</v>
      </c>
      <c r="D85" s="119" t="s">
        <v>82</v>
      </c>
      <c r="E85" s="30"/>
      <c r="F85" s="24"/>
    </row>
    <row r="86" spans="1:6" s="7" customFormat="1" ht="30.75" customHeight="1">
      <c r="A86" s="43"/>
      <c r="B86" s="43">
        <v>80104</v>
      </c>
      <c r="C86" s="43"/>
      <c r="D86" s="47" t="s">
        <v>114</v>
      </c>
      <c r="E86" s="25">
        <f>SUM(E87:E89)</f>
        <v>113100</v>
      </c>
      <c r="F86" s="26"/>
    </row>
    <row r="87" spans="1:6" s="7" customFormat="1" ht="25.5">
      <c r="A87" s="43"/>
      <c r="B87" s="43"/>
      <c r="C87" s="21" t="s">
        <v>379</v>
      </c>
      <c r="D87" s="8" t="s">
        <v>429</v>
      </c>
      <c r="E87" s="15">
        <v>100000</v>
      </c>
      <c r="F87" s="9" t="s">
        <v>468</v>
      </c>
    </row>
    <row r="88" spans="1:6" s="7" customFormat="1" ht="25.5">
      <c r="A88" s="43"/>
      <c r="B88" s="43"/>
      <c r="C88" s="21" t="s">
        <v>378</v>
      </c>
      <c r="D88" s="8" t="s">
        <v>444</v>
      </c>
      <c r="E88" s="15">
        <v>100</v>
      </c>
      <c r="F88" s="9"/>
    </row>
    <row r="89" spans="1:6" s="7" customFormat="1" ht="12.75">
      <c r="A89" s="43"/>
      <c r="B89" s="43"/>
      <c r="C89" s="110" t="s">
        <v>392</v>
      </c>
      <c r="D89" s="119" t="s">
        <v>323</v>
      </c>
      <c r="E89" s="15">
        <v>13000</v>
      </c>
      <c r="F89" s="9" t="s">
        <v>332</v>
      </c>
    </row>
    <row r="90" spans="1:6" s="7" customFormat="1" ht="12.75" hidden="1">
      <c r="A90" s="43"/>
      <c r="B90" s="3">
        <v>80110</v>
      </c>
      <c r="C90" s="3"/>
      <c r="D90" s="28" t="s">
        <v>481</v>
      </c>
      <c r="E90" s="25">
        <f>E91+E92</f>
        <v>0</v>
      </c>
      <c r="F90" s="26"/>
    </row>
    <row r="91" spans="1:6" s="7" customFormat="1" ht="30" customHeight="1" hidden="1">
      <c r="A91" s="43"/>
      <c r="B91" s="43"/>
      <c r="C91" s="21">
        <v>6298</v>
      </c>
      <c r="D91" s="8" t="s">
        <v>450</v>
      </c>
      <c r="E91" s="15"/>
      <c r="F91" s="8" t="s">
        <v>56</v>
      </c>
    </row>
    <row r="92" spans="1:6" s="7" customFormat="1" ht="38.25" hidden="1">
      <c r="A92" s="43"/>
      <c r="B92" s="43"/>
      <c r="C92" s="21">
        <v>6339</v>
      </c>
      <c r="D92" s="8" t="s">
        <v>249</v>
      </c>
      <c r="E92" s="15"/>
      <c r="F92" s="8" t="s">
        <v>31</v>
      </c>
    </row>
    <row r="93" spans="1:6" s="7" customFormat="1" ht="12.75" customHeight="1" hidden="1">
      <c r="A93" s="43"/>
      <c r="B93" s="3">
        <v>80113</v>
      </c>
      <c r="C93" s="3"/>
      <c r="D93" s="28" t="s">
        <v>418</v>
      </c>
      <c r="E93" s="25">
        <f>E94</f>
        <v>0</v>
      </c>
      <c r="F93" s="26"/>
    </row>
    <row r="94" spans="1:6" s="7" customFormat="1" ht="12.75" customHeight="1" hidden="1">
      <c r="A94" s="43"/>
      <c r="B94" s="43"/>
      <c r="C94" s="110" t="s">
        <v>392</v>
      </c>
      <c r="D94" s="119" t="s">
        <v>323</v>
      </c>
      <c r="E94" s="15"/>
      <c r="F94" s="9"/>
    </row>
    <row r="95" spans="1:6" s="7" customFormat="1" ht="30.75" customHeight="1">
      <c r="A95" s="43"/>
      <c r="B95" s="3">
        <v>80114</v>
      </c>
      <c r="C95" s="3"/>
      <c r="D95" s="28" t="s">
        <v>248</v>
      </c>
      <c r="E95" s="25">
        <f>E96+E97</f>
        <v>10900</v>
      </c>
      <c r="F95" s="26"/>
    </row>
    <row r="96" spans="1:6" s="7" customFormat="1" ht="18" customHeight="1">
      <c r="A96" s="43"/>
      <c r="B96" s="43"/>
      <c r="C96" s="21" t="s">
        <v>380</v>
      </c>
      <c r="D96" s="8" t="s">
        <v>86</v>
      </c>
      <c r="E96" s="15">
        <v>100</v>
      </c>
      <c r="F96" s="9"/>
    </row>
    <row r="97" spans="1:6" s="7" customFormat="1" ht="17.25" customHeight="1">
      <c r="A97" s="43"/>
      <c r="B97" s="43"/>
      <c r="C97" s="110" t="s">
        <v>392</v>
      </c>
      <c r="D97" s="119" t="s">
        <v>323</v>
      </c>
      <c r="E97" s="15">
        <v>10800</v>
      </c>
      <c r="F97" s="9" t="s">
        <v>0</v>
      </c>
    </row>
    <row r="98" spans="1:6" s="7" customFormat="1" ht="18" customHeight="1" hidden="1">
      <c r="A98" s="43"/>
      <c r="B98" s="43">
        <v>80195</v>
      </c>
      <c r="C98" s="21"/>
      <c r="D98" s="121" t="s">
        <v>324</v>
      </c>
      <c r="E98" s="25">
        <f>E99</f>
        <v>0</v>
      </c>
      <c r="F98" s="9"/>
    </row>
    <row r="99" spans="1:6" s="7" customFormat="1" ht="30.75" customHeight="1" hidden="1">
      <c r="A99" s="43"/>
      <c r="B99" s="43"/>
      <c r="C99" s="110">
        <v>2030</v>
      </c>
      <c r="D99" s="119" t="s">
        <v>82</v>
      </c>
      <c r="E99" s="15"/>
      <c r="F99" s="9"/>
    </row>
    <row r="100" spans="1:6" s="7" customFormat="1" ht="16.5" customHeight="1">
      <c r="A100" s="10">
        <v>852</v>
      </c>
      <c r="B100" s="10"/>
      <c r="C100" s="10"/>
      <c r="D100" s="12" t="s">
        <v>79</v>
      </c>
      <c r="E100" s="13">
        <f>E103+E105+E108+E110+E101+E115</f>
        <v>2477500</v>
      </c>
      <c r="F100" s="14"/>
    </row>
    <row r="101" spans="1:6" s="18" customFormat="1" ht="51">
      <c r="A101" s="16"/>
      <c r="B101" s="3">
        <v>85212</v>
      </c>
      <c r="C101" s="3"/>
      <c r="D101" s="28" t="s">
        <v>508</v>
      </c>
      <c r="E101" s="23">
        <f>E102</f>
        <v>2302100</v>
      </c>
      <c r="F101" s="6"/>
    </row>
    <row r="102" spans="1:6" s="18" customFormat="1" ht="51.75" customHeight="1">
      <c r="A102" s="16"/>
      <c r="B102" s="3"/>
      <c r="C102" s="4">
        <v>2010</v>
      </c>
      <c r="D102" s="8" t="s">
        <v>435</v>
      </c>
      <c r="E102" s="30">
        <v>2302100</v>
      </c>
      <c r="F102" s="9" t="s">
        <v>529</v>
      </c>
    </row>
    <row r="103" spans="1:6" s="18" customFormat="1" ht="51">
      <c r="A103" s="16"/>
      <c r="B103" s="3">
        <v>85213</v>
      </c>
      <c r="C103" s="3"/>
      <c r="D103" s="28" t="s">
        <v>47</v>
      </c>
      <c r="E103" s="23">
        <f>E104</f>
        <v>11700</v>
      </c>
      <c r="F103" s="6"/>
    </row>
    <row r="104" spans="1:6" s="18" customFormat="1" ht="56.25" customHeight="1">
      <c r="A104" s="16"/>
      <c r="B104" s="16"/>
      <c r="C104" s="4">
        <v>2010</v>
      </c>
      <c r="D104" s="8" t="s">
        <v>435</v>
      </c>
      <c r="E104" s="30">
        <v>11700</v>
      </c>
      <c r="F104" s="9" t="s">
        <v>529</v>
      </c>
    </row>
    <row r="105" spans="1:6" s="7" customFormat="1" ht="27" customHeight="1">
      <c r="A105" s="3"/>
      <c r="B105" s="3">
        <v>85214</v>
      </c>
      <c r="C105" s="3"/>
      <c r="D105" s="28" t="s">
        <v>507</v>
      </c>
      <c r="E105" s="25">
        <f>E106+E107</f>
        <v>72700</v>
      </c>
      <c r="F105" s="26"/>
    </row>
    <row r="106" spans="1:6" s="7" customFormat="1" ht="51">
      <c r="A106" s="3"/>
      <c r="B106" s="4"/>
      <c r="C106" s="4">
        <v>2010</v>
      </c>
      <c r="D106" s="8" t="s">
        <v>435</v>
      </c>
      <c r="E106" s="15">
        <v>34200</v>
      </c>
      <c r="F106" s="363" t="s">
        <v>529</v>
      </c>
    </row>
    <row r="107" spans="1:6" s="7" customFormat="1" ht="32.25" customHeight="1">
      <c r="A107" s="3"/>
      <c r="B107" s="4"/>
      <c r="C107" s="110">
        <v>2030</v>
      </c>
      <c r="D107" s="119" t="s">
        <v>82</v>
      </c>
      <c r="E107" s="15">
        <v>38500</v>
      </c>
      <c r="F107" s="364"/>
    </row>
    <row r="108" spans="1:6" s="7" customFormat="1" ht="12.75" customHeight="1" hidden="1">
      <c r="A108" s="3"/>
      <c r="B108" s="3">
        <v>85216</v>
      </c>
      <c r="C108" s="3"/>
      <c r="D108" s="28" t="s">
        <v>421</v>
      </c>
      <c r="E108" s="25">
        <f>E109</f>
        <v>0</v>
      </c>
      <c r="F108" s="26"/>
    </row>
    <row r="109" spans="1:6" s="7" customFormat="1" ht="38.25" customHeight="1" hidden="1">
      <c r="A109" s="3"/>
      <c r="B109" s="4"/>
      <c r="C109" s="4">
        <v>2010</v>
      </c>
      <c r="D109" s="8" t="s">
        <v>435</v>
      </c>
      <c r="E109" s="15"/>
      <c r="F109" s="9"/>
    </row>
    <row r="110" spans="1:6" s="7" customFormat="1" ht="12.75">
      <c r="A110" s="3"/>
      <c r="B110" s="3">
        <v>85219</v>
      </c>
      <c r="C110" s="3"/>
      <c r="D110" s="28" t="s">
        <v>422</v>
      </c>
      <c r="E110" s="25">
        <f>E111+E112</f>
        <v>73200</v>
      </c>
      <c r="F110" s="26"/>
    </row>
    <row r="111" spans="1:6" s="7" customFormat="1" ht="29.25" customHeight="1">
      <c r="A111" s="3"/>
      <c r="B111" s="4"/>
      <c r="C111" s="110">
        <v>2030</v>
      </c>
      <c r="D111" s="119" t="s">
        <v>82</v>
      </c>
      <c r="E111" s="15">
        <v>73100</v>
      </c>
      <c r="F111" s="9" t="s">
        <v>529</v>
      </c>
    </row>
    <row r="112" spans="1:6" s="67" customFormat="1" ht="25.5">
      <c r="A112" s="3"/>
      <c r="B112" s="3"/>
      <c r="C112" s="21" t="s">
        <v>380</v>
      </c>
      <c r="D112" s="8" t="s">
        <v>86</v>
      </c>
      <c r="E112" s="15">
        <v>100</v>
      </c>
      <c r="F112" s="9" t="s">
        <v>365</v>
      </c>
    </row>
    <row r="113" spans="1:6" s="131" customFormat="1" ht="12.75" customHeight="1" hidden="1">
      <c r="A113" s="120"/>
      <c r="B113" s="120">
        <v>85278</v>
      </c>
      <c r="C113" s="120"/>
      <c r="D113" s="121" t="s">
        <v>160</v>
      </c>
      <c r="E113" s="25">
        <f>E114</f>
        <v>0</v>
      </c>
      <c r="F113" s="26"/>
    </row>
    <row r="114" spans="1:6" s="67" customFormat="1" ht="38.25" customHeight="1" hidden="1">
      <c r="A114" s="3"/>
      <c r="B114" s="3"/>
      <c r="C114" s="4">
        <v>2010</v>
      </c>
      <c r="D114" s="8" t="s">
        <v>435</v>
      </c>
      <c r="E114" s="5"/>
      <c r="F114" s="26"/>
    </row>
    <row r="115" spans="1:6" s="131" customFormat="1" ht="16.5" customHeight="1">
      <c r="A115" s="120"/>
      <c r="B115" s="120">
        <v>85295</v>
      </c>
      <c r="C115" s="120"/>
      <c r="D115" s="121" t="s">
        <v>324</v>
      </c>
      <c r="E115" s="25">
        <f>E116</f>
        <v>17800</v>
      </c>
      <c r="F115" s="26"/>
    </row>
    <row r="116" spans="1:6" s="67" customFormat="1" ht="30.75" customHeight="1">
      <c r="A116" s="3"/>
      <c r="B116" s="3"/>
      <c r="C116" s="110">
        <v>2030</v>
      </c>
      <c r="D116" s="119" t="s">
        <v>82</v>
      </c>
      <c r="E116" s="15">
        <v>17800</v>
      </c>
      <c r="F116" s="9" t="s">
        <v>529</v>
      </c>
    </row>
    <row r="117" spans="1:6" s="7" customFormat="1" ht="12.75" customHeight="1" hidden="1">
      <c r="A117" s="10">
        <v>854</v>
      </c>
      <c r="B117" s="10"/>
      <c r="C117" s="10"/>
      <c r="D117" s="12" t="s">
        <v>23</v>
      </c>
      <c r="E117" s="13">
        <f>E118</f>
        <v>0</v>
      </c>
      <c r="F117" s="14"/>
    </row>
    <row r="118" spans="1:6" s="67" customFormat="1" ht="12.75" customHeight="1" hidden="1">
      <c r="A118" s="3"/>
      <c r="B118" s="3">
        <v>85415</v>
      </c>
      <c r="C118" s="110"/>
      <c r="D118" s="149" t="s">
        <v>24</v>
      </c>
      <c r="E118" s="25">
        <f>E119</f>
        <v>0</v>
      </c>
      <c r="F118" s="26"/>
    </row>
    <row r="119" spans="1:6" s="67" customFormat="1" ht="33" customHeight="1" hidden="1">
      <c r="A119" s="3"/>
      <c r="B119" s="3"/>
      <c r="C119" s="110">
        <v>2030</v>
      </c>
      <c r="D119" s="119" t="s">
        <v>82</v>
      </c>
      <c r="E119" s="5"/>
      <c r="F119" s="26"/>
    </row>
    <row r="120" spans="1:6" s="7" customFormat="1" ht="25.5">
      <c r="A120" s="10">
        <v>900</v>
      </c>
      <c r="B120" s="10"/>
      <c r="C120" s="10"/>
      <c r="D120" s="12" t="s">
        <v>423</v>
      </c>
      <c r="E120" s="13">
        <f>E121+E123</f>
        <v>4200</v>
      </c>
      <c r="F120" s="14"/>
    </row>
    <row r="121" spans="1:6" s="7" customFormat="1" ht="25.5">
      <c r="A121" s="3"/>
      <c r="B121" s="3">
        <v>90011</v>
      </c>
      <c r="C121" s="3"/>
      <c r="D121" s="28" t="s">
        <v>498</v>
      </c>
      <c r="E121" s="25">
        <f>SUM(E122:E122)</f>
        <v>3000</v>
      </c>
      <c r="F121" s="26"/>
    </row>
    <row r="122" spans="1:6" s="7" customFormat="1" ht="12.75">
      <c r="A122" s="4"/>
      <c r="B122" s="4"/>
      <c r="C122" s="21" t="s">
        <v>63</v>
      </c>
      <c r="D122" s="8" t="s">
        <v>64</v>
      </c>
      <c r="E122" s="15">
        <v>3000</v>
      </c>
      <c r="F122" s="9"/>
    </row>
    <row r="123" spans="1:6" s="7" customFormat="1" ht="12.75" customHeight="1">
      <c r="A123" s="4"/>
      <c r="B123" s="3">
        <v>90095</v>
      </c>
      <c r="C123" s="3"/>
      <c r="D123" s="28" t="s">
        <v>324</v>
      </c>
      <c r="E123" s="25">
        <f>E124</f>
        <v>1200</v>
      </c>
      <c r="F123" s="9"/>
    </row>
    <row r="124" spans="1:6" s="7" customFormat="1" ht="12.75">
      <c r="A124" s="4"/>
      <c r="B124" s="43"/>
      <c r="C124" s="21" t="s">
        <v>379</v>
      </c>
      <c r="D124" s="8" t="s">
        <v>429</v>
      </c>
      <c r="E124" s="15">
        <v>1200</v>
      </c>
      <c r="F124" s="9"/>
    </row>
    <row r="125" spans="1:6" s="7" customFormat="1" ht="12.75" customHeight="1" hidden="1">
      <c r="A125" s="165">
        <v>921</v>
      </c>
      <c r="B125" s="10"/>
      <c r="C125" s="10"/>
      <c r="D125" s="12" t="s">
        <v>428</v>
      </c>
      <c r="E125" s="13">
        <f>E126</f>
        <v>0</v>
      </c>
      <c r="F125" s="13"/>
    </row>
    <row r="126" spans="1:6" s="7" customFormat="1" ht="12.75" customHeight="1" hidden="1">
      <c r="A126" s="4"/>
      <c r="B126" s="3">
        <v>92116</v>
      </c>
      <c r="C126" s="3"/>
      <c r="D126" s="28" t="s">
        <v>77</v>
      </c>
      <c r="E126" s="25">
        <f>E127</f>
        <v>0</v>
      </c>
      <c r="F126" s="25"/>
    </row>
    <row r="127" spans="1:6" s="7" customFormat="1" ht="54.75" customHeight="1" hidden="1">
      <c r="A127" s="4"/>
      <c r="B127" s="3"/>
      <c r="C127" s="110">
        <v>2020</v>
      </c>
      <c r="D127" s="119" t="s">
        <v>41</v>
      </c>
      <c r="E127" s="15"/>
      <c r="F127" s="9"/>
    </row>
    <row r="128" spans="1:7" s="57" customFormat="1" ht="15.75">
      <c r="A128" s="78"/>
      <c r="B128" s="79"/>
      <c r="C128" s="79"/>
      <c r="D128" s="78" t="s">
        <v>136</v>
      </c>
      <c r="E128" s="80">
        <f>E9+E12+E18+E25+E32+E39+E42+E73+E82+E100+E120+E125+E117+E6</f>
        <v>15258799</v>
      </c>
      <c r="F128" s="135"/>
      <c r="G128" s="56"/>
    </row>
    <row r="129" s="7" customFormat="1" ht="12.75">
      <c r="E129" s="69"/>
    </row>
    <row r="130" spans="5:6" s="7" customFormat="1" ht="12.75">
      <c r="E130" s="72"/>
      <c r="F130" s="20"/>
    </row>
    <row r="131" spans="5:6" s="7" customFormat="1" ht="12.75">
      <c r="E131" s="146"/>
      <c r="F131" s="20"/>
    </row>
    <row r="132" spans="4:6" s="7" customFormat="1" ht="12.75">
      <c r="D132" s="67"/>
      <c r="E132" s="72"/>
      <c r="F132" s="20"/>
    </row>
    <row r="133" spans="4:6" s="7" customFormat="1" ht="12.75">
      <c r="D133" s="67"/>
      <c r="E133" s="72"/>
      <c r="F133" s="20"/>
    </row>
    <row r="134" ht="12.75">
      <c r="E134" s="147"/>
    </row>
    <row r="136" ht="12.75">
      <c r="E136" s="147"/>
    </row>
  </sheetData>
  <mergeCells count="8">
    <mergeCell ref="F7:F8"/>
    <mergeCell ref="F106:F107"/>
    <mergeCell ref="F3:F4"/>
    <mergeCell ref="E3:E4"/>
    <mergeCell ref="A3:A4"/>
    <mergeCell ref="B3:B4"/>
    <mergeCell ref="C3:C4"/>
    <mergeCell ref="D3:D4"/>
  </mergeCells>
  <printOptions horizontalCentered="1"/>
  <pageMargins left="0.11811023622047245" right="0.03937007874015748" top="0.5118110236220472" bottom="0.11811023622047245" header="0.5118110236220472" footer="0.11811023622047245"/>
  <pageSetup fitToHeight="4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37">
    <tabColor indexed="10"/>
    <pageSetUpPr fitToPage="1"/>
  </sheetPr>
  <dimension ref="A1:BH29"/>
  <sheetViews>
    <sheetView zoomScale="150" zoomScaleNormal="150" workbookViewId="0" topLeftCell="A19">
      <selection activeCell="H24" sqref="H24"/>
    </sheetView>
  </sheetViews>
  <sheetFormatPr defaultColWidth="9.00390625" defaultRowHeight="34.5" customHeight="1"/>
  <cols>
    <col min="1" max="1" width="1.875" style="133" customWidth="1"/>
    <col min="2" max="2" width="3.625" style="133" customWidth="1"/>
    <col min="3" max="3" width="11.625" style="133" customWidth="1"/>
    <col min="4" max="4" width="9.125" style="133" customWidth="1"/>
    <col min="5" max="5" width="6.75390625" style="133" customWidth="1"/>
    <col min="6" max="6" width="14.25390625" style="133" customWidth="1"/>
    <col min="7" max="7" width="14.625" style="133" hidden="1" customWidth="1"/>
    <col min="8" max="8" width="11.625" style="133" customWidth="1"/>
    <col min="9" max="9" width="13.375" style="133" customWidth="1"/>
    <col min="10" max="12" width="12.75390625" style="133" hidden="1" customWidth="1"/>
    <col min="13" max="13" width="12.875" style="133" hidden="1" customWidth="1"/>
    <col min="14" max="14" width="14.375" style="133" hidden="1" customWidth="1"/>
    <col min="15" max="15" width="12.75390625" style="133" hidden="1" customWidth="1"/>
    <col min="16" max="16" width="14.75390625" style="133" customWidth="1"/>
    <col min="17" max="17" width="11.375" style="133" hidden="1" customWidth="1"/>
    <col min="18" max="18" width="13.875" style="133" hidden="1" customWidth="1"/>
    <col min="19" max="19" width="14.125" style="133" hidden="1" customWidth="1"/>
    <col min="20" max="20" width="13.125" style="133" hidden="1" customWidth="1"/>
    <col min="21" max="21" width="12.00390625" style="133" customWidth="1"/>
    <col min="22" max="22" width="8.375" style="133" customWidth="1"/>
    <col min="23" max="23" width="7.25390625" style="133" customWidth="1"/>
    <col min="24" max="24" width="10.125" style="133" customWidth="1"/>
    <col min="25" max="25" width="13.625" style="133" customWidth="1"/>
    <col min="26" max="26" width="11.375" style="133" customWidth="1"/>
    <col min="27" max="27" width="6.25390625" style="133" bestFit="1" customWidth="1"/>
    <col min="28" max="28" width="13.125" style="133" bestFit="1" customWidth="1"/>
    <col min="29" max="31" width="0" style="133" hidden="1" customWidth="1"/>
    <col min="32" max="32" width="10.375" style="133" hidden="1" customWidth="1"/>
    <col min="33" max="35" width="0" style="133" hidden="1" customWidth="1"/>
    <col min="36" max="36" width="10.75390625" style="133" hidden="1" customWidth="1"/>
    <col min="37" max="39" width="0" style="133" hidden="1" customWidth="1"/>
    <col min="40" max="40" width="11.00390625" style="133" hidden="1" customWidth="1"/>
    <col min="41" max="43" width="0" style="133" hidden="1" customWidth="1"/>
    <col min="44" max="44" width="11.00390625" style="133" hidden="1" customWidth="1"/>
    <col min="45" max="47" width="0" style="133" hidden="1" customWidth="1"/>
    <col min="48" max="48" width="11.25390625" style="133" hidden="1" customWidth="1"/>
    <col min="49" max="51" width="0" style="133" hidden="1" customWidth="1"/>
    <col min="52" max="52" width="10.875" style="133" hidden="1" customWidth="1"/>
    <col min="53" max="53" width="14.375" style="133" customWidth="1"/>
    <col min="54" max="54" width="12.375" style="133" customWidth="1"/>
    <col min="55" max="55" width="6.625" style="133" customWidth="1"/>
    <col min="56" max="56" width="12.25390625" style="133" customWidth="1"/>
    <col min="57" max="16384" width="9.125" style="133" customWidth="1"/>
  </cols>
  <sheetData>
    <row r="1" spans="3:60" s="239" customFormat="1" ht="54.75" customHeight="1">
      <c r="C1" s="240" t="s">
        <v>162</v>
      </c>
      <c r="D1" s="240"/>
      <c r="E1" s="240"/>
      <c r="F1" s="240"/>
      <c r="G1" s="240"/>
      <c r="H1" s="167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441"/>
      <c r="AB1" s="441"/>
      <c r="AC1" s="441"/>
      <c r="AD1" s="441"/>
      <c r="AE1" s="441"/>
      <c r="AF1" s="441"/>
      <c r="BB1" s="241"/>
      <c r="BC1" s="389" t="s">
        <v>239</v>
      </c>
      <c r="BD1" s="389"/>
      <c r="BE1" s="226"/>
      <c r="BF1" s="226"/>
      <c r="BG1" s="226"/>
      <c r="BH1" s="226"/>
    </row>
    <row r="2" spans="4:56" ht="11.25" customHeight="1">
      <c r="D2" s="169"/>
      <c r="G2" s="167"/>
      <c r="H2" s="167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BB2" s="168"/>
      <c r="BC2" s="479"/>
      <c r="BD2" s="479"/>
    </row>
    <row r="3" spans="2:56" ht="13.5" customHeight="1">
      <c r="B3" s="459" t="s">
        <v>7</v>
      </c>
      <c r="C3" s="459" t="s">
        <v>67</v>
      </c>
      <c r="D3" s="491" t="s">
        <v>68</v>
      </c>
      <c r="E3" s="459" t="s">
        <v>69</v>
      </c>
      <c r="F3" s="506" t="s">
        <v>70</v>
      </c>
      <c r="G3" s="507"/>
      <c r="H3" s="507"/>
      <c r="I3" s="507"/>
      <c r="J3" s="507"/>
      <c r="K3" s="507"/>
      <c r="L3" s="507"/>
      <c r="M3" s="507"/>
      <c r="N3" s="507"/>
      <c r="O3" s="507"/>
      <c r="P3" s="508"/>
      <c r="Q3" s="497" t="s">
        <v>6</v>
      </c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9"/>
      <c r="AC3" s="171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3"/>
      <c r="BA3" s="206"/>
      <c r="BB3" s="203"/>
      <c r="BC3" s="204"/>
      <c r="BD3" s="205"/>
    </row>
    <row r="4" spans="2:56" ht="21" customHeight="1">
      <c r="B4" s="489"/>
      <c r="C4" s="489"/>
      <c r="D4" s="492"/>
      <c r="E4" s="489"/>
      <c r="F4" s="500" t="s">
        <v>71</v>
      </c>
      <c r="G4" s="113"/>
      <c r="H4" s="170"/>
      <c r="I4" s="170"/>
      <c r="J4" s="170"/>
      <c r="K4" s="170"/>
      <c r="L4" s="170"/>
      <c r="M4" s="170"/>
      <c r="N4" s="170"/>
      <c r="O4" s="175"/>
      <c r="P4" s="170"/>
      <c r="Q4" s="510">
        <v>2005</v>
      </c>
      <c r="R4" s="510"/>
      <c r="S4" s="510"/>
      <c r="T4" s="511"/>
      <c r="U4" s="238"/>
      <c r="V4" s="176">
        <v>2007</v>
      </c>
      <c r="W4" s="176"/>
      <c r="X4" s="177"/>
      <c r="Y4" s="480">
        <v>2008</v>
      </c>
      <c r="Z4" s="481"/>
      <c r="AA4" s="481"/>
      <c r="AB4" s="482"/>
      <c r="AC4" s="486">
        <v>2008</v>
      </c>
      <c r="AD4" s="487"/>
      <c r="AE4" s="487"/>
      <c r="AF4" s="488"/>
      <c r="AG4" s="494">
        <v>2009</v>
      </c>
      <c r="AH4" s="495"/>
      <c r="AI4" s="495"/>
      <c r="AJ4" s="496"/>
      <c r="AK4" s="480">
        <v>2010</v>
      </c>
      <c r="AL4" s="481"/>
      <c r="AM4" s="481"/>
      <c r="AN4" s="482"/>
      <c r="AO4" s="483">
        <v>2011</v>
      </c>
      <c r="AP4" s="484"/>
      <c r="AQ4" s="484"/>
      <c r="AR4" s="485"/>
      <c r="AS4" s="480">
        <v>2012</v>
      </c>
      <c r="AT4" s="481"/>
      <c r="AU4" s="481"/>
      <c r="AV4" s="482"/>
      <c r="AW4" s="486">
        <v>2013</v>
      </c>
      <c r="AX4" s="487"/>
      <c r="AY4" s="487"/>
      <c r="AZ4" s="488"/>
      <c r="BA4" s="503">
        <v>2009</v>
      </c>
      <c r="BB4" s="504"/>
      <c r="BC4" s="504"/>
      <c r="BD4" s="505"/>
    </row>
    <row r="5" spans="2:56" ht="22.5" customHeight="1">
      <c r="B5" s="489"/>
      <c r="C5" s="489"/>
      <c r="D5" s="492"/>
      <c r="E5" s="489"/>
      <c r="F5" s="501"/>
      <c r="G5" s="174" t="s">
        <v>72</v>
      </c>
      <c r="H5" s="459">
        <v>2007</v>
      </c>
      <c r="I5" s="459">
        <v>2008</v>
      </c>
      <c r="J5" s="459">
        <v>2008</v>
      </c>
      <c r="K5" s="459">
        <v>2009</v>
      </c>
      <c r="L5" s="459">
        <v>2010</v>
      </c>
      <c r="M5" s="459">
        <v>2011</v>
      </c>
      <c r="N5" s="459">
        <v>2012</v>
      </c>
      <c r="O5" s="459">
        <v>2013</v>
      </c>
      <c r="P5" s="500">
        <v>2009</v>
      </c>
      <c r="Q5" s="178"/>
      <c r="R5" s="179"/>
      <c r="S5" s="180"/>
      <c r="T5" s="181"/>
      <c r="U5" s="473" t="s">
        <v>155</v>
      </c>
      <c r="V5" s="475" t="s">
        <v>156</v>
      </c>
      <c r="W5" s="475" t="s">
        <v>415</v>
      </c>
      <c r="X5" s="477" t="s">
        <v>157</v>
      </c>
      <c r="Y5" s="469" t="s">
        <v>155</v>
      </c>
      <c r="Z5" s="471" t="s">
        <v>156</v>
      </c>
      <c r="AA5" s="471" t="s">
        <v>415</v>
      </c>
      <c r="AB5" s="471" t="s">
        <v>157</v>
      </c>
      <c r="AC5" s="186"/>
      <c r="AD5" s="186"/>
      <c r="AE5" s="187"/>
      <c r="AF5" s="187"/>
      <c r="AG5" s="188"/>
      <c r="AH5" s="188"/>
      <c r="AI5" s="189"/>
      <c r="AJ5" s="189"/>
      <c r="AK5" s="184"/>
      <c r="AL5" s="184"/>
      <c r="AM5" s="185"/>
      <c r="AN5" s="185"/>
      <c r="AO5" s="182"/>
      <c r="AP5" s="182"/>
      <c r="AQ5" s="183"/>
      <c r="AR5" s="183"/>
      <c r="AS5" s="184"/>
      <c r="AT5" s="184"/>
      <c r="AU5" s="185"/>
      <c r="AV5" s="185"/>
      <c r="AW5" s="186"/>
      <c r="AX5" s="186"/>
      <c r="AY5" s="187"/>
      <c r="AZ5" s="187"/>
      <c r="BA5" s="463" t="s">
        <v>155</v>
      </c>
      <c r="BB5" s="465" t="s">
        <v>156</v>
      </c>
      <c r="BC5" s="465" t="s">
        <v>415</v>
      </c>
      <c r="BD5" s="467" t="s">
        <v>157</v>
      </c>
    </row>
    <row r="6" spans="2:56" ht="43.5" customHeight="1">
      <c r="B6" s="490"/>
      <c r="C6" s="490"/>
      <c r="D6" s="493"/>
      <c r="E6" s="490"/>
      <c r="F6" s="502"/>
      <c r="G6" s="190" t="s">
        <v>233</v>
      </c>
      <c r="H6" s="460"/>
      <c r="I6" s="460"/>
      <c r="J6" s="460"/>
      <c r="K6" s="460"/>
      <c r="L6" s="460"/>
      <c r="M6" s="460"/>
      <c r="N6" s="460"/>
      <c r="O6" s="460"/>
      <c r="P6" s="509"/>
      <c r="Q6" s="179" t="s">
        <v>155</v>
      </c>
      <c r="R6" s="179" t="s">
        <v>156</v>
      </c>
      <c r="S6" s="192" t="s">
        <v>415</v>
      </c>
      <c r="T6" s="193" t="s">
        <v>157</v>
      </c>
      <c r="U6" s="474"/>
      <c r="V6" s="476"/>
      <c r="W6" s="476"/>
      <c r="X6" s="478"/>
      <c r="Y6" s="470"/>
      <c r="Z6" s="472"/>
      <c r="AA6" s="472"/>
      <c r="AB6" s="472"/>
      <c r="AC6" s="186" t="s">
        <v>155</v>
      </c>
      <c r="AD6" s="186" t="s">
        <v>156</v>
      </c>
      <c r="AE6" s="196" t="s">
        <v>415</v>
      </c>
      <c r="AF6" s="196" t="s">
        <v>157</v>
      </c>
      <c r="AG6" s="188" t="s">
        <v>155</v>
      </c>
      <c r="AH6" s="188" t="s">
        <v>156</v>
      </c>
      <c r="AI6" s="197" t="s">
        <v>415</v>
      </c>
      <c r="AJ6" s="197" t="s">
        <v>157</v>
      </c>
      <c r="AK6" s="184" t="s">
        <v>155</v>
      </c>
      <c r="AL6" s="184" t="s">
        <v>156</v>
      </c>
      <c r="AM6" s="195" t="s">
        <v>415</v>
      </c>
      <c r="AN6" s="195" t="s">
        <v>157</v>
      </c>
      <c r="AO6" s="182" t="s">
        <v>155</v>
      </c>
      <c r="AP6" s="182" t="s">
        <v>156</v>
      </c>
      <c r="AQ6" s="194" t="s">
        <v>415</v>
      </c>
      <c r="AR6" s="194" t="s">
        <v>157</v>
      </c>
      <c r="AS6" s="184" t="s">
        <v>155</v>
      </c>
      <c r="AT6" s="184" t="s">
        <v>156</v>
      </c>
      <c r="AU6" s="195" t="s">
        <v>415</v>
      </c>
      <c r="AV6" s="195" t="s">
        <v>157</v>
      </c>
      <c r="AW6" s="186" t="s">
        <v>155</v>
      </c>
      <c r="AX6" s="186" t="s">
        <v>156</v>
      </c>
      <c r="AY6" s="196" t="s">
        <v>415</v>
      </c>
      <c r="AZ6" s="196" t="s">
        <v>157</v>
      </c>
      <c r="BA6" s="464"/>
      <c r="BB6" s="466"/>
      <c r="BC6" s="466"/>
      <c r="BD6" s="468"/>
    </row>
    <row r="7" spans="2:56" ht="57" customHeight="1">
      <c r="B7" s="459">
        <v>1</v>
      </c>
      <c r="C7" s="47" t="s">
        <v>120</v>
      </c>
      <c r="D7" s="207" t="s">
        <v>73</v>
      </c>
      <c r="E7" s="208" t="s">
        <v>375</v>
      </c>
      <c r="F7" s="209">
        <v>3055000</v>
      </c>
      <c r="G7" s="134">
        <v>0</v>
      </c>
      <c r="H7" s="134">
        <v>55000</v>
      </c>
      <c r="I7" s="134">
        <v>3000000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/>
      <c r="Q7" s="210">
        <v>0</v>
      </c>
      <c r="R7" s="210">
        <v>0</v>
      </c>
      <c r="S7" s="210">
        <v>0</v>
      </c>
      <c r="T7" s="210">
        <v>0</v>
      </c>
      <c r="U7" s="211">
        <v>55000</v>
      </c>
      <c r="V7" s="211">
        <v>0</v>
      </c>
      <c r="W7" s="211">
        <v>0</v>
      </c>
      <c r="X7" s="211">
        <v>0</v>
      </c>
      <c r="Y7" s="212">
        <v>1000000</v>
      </c>
      <c r="Z7" s="212">
        <v>0</v>
      </c>
      <c r="AA7" s="212">
        <v>0</v>
      </c>
      <c r="AB7" s="212">
        <v>2000000</v>
      </c>
      <c r="AC7" s="213"/>
      <c r="AD7" s="213"/>
      <c r="AE7" s="213"/>
      <c r="AF7" s="213"/>
      <c r="AG7" s="214"/>
      <c r="AH7" s="214"/>
      <c r="AI7" s="214"/>
      <c r="AJ7" s="214"/>
      <c r="AK7" s="212"/>
      <c r="AL7" s="212"/>
      <c r="AM7" s="212"/>
      <c r="AN7" s="212"/>
      <c r="AO7" s="211"/>
      <c r="AP7" s="211"/>
      <c r="AQ7" s="211"/>
      <c r="AR7" s="211"/>
      <c r="AS7" s="212"/>
      <c r="AT7" s="212"/>
      <c r="AU7" s="212"/>
      <c r="AV7" s="212"/>
      <c r="AW7" s="213"/>
      <c r="AX7" s="213"/>
      <c r="AY7" s="213"/>
      <c r="AZ7" s="213"/>
      <c r="BA7" s="210">
        <v>0</v>
      </c>
      <c r="BB7" s="210">
        <v>0</v>
      </c>
      <c r="BC7" s="210">
        <v>0</v>
      </c>
      <c r="BD7" s="210">
        <v>0</v>
      </c>
    </row>
    <row r="8" spans="2:56" ht="36" customHeight="1">
      <c r="B8" s="460"/>
      <c r="C8" s="456" t="s">
        <v>232</v>
      </c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8"/>
    </row>
    <row r="9" spans="2:56" ht="59.25" customHeight="1">
      <c r="B9" s="459">
        <v>2</v>
      </c>
      <c r="C9" s="216" t="s">
        <v>484</v>
      </c>
      <c r="D9" s="207" t="s">
        <v>73</v>
      </c>
      <c r="E9" s="208" t="s">
        <v>122</v>
      </c>
      <c r="F9" s="209">
        <v>1215808</v>
      </c>
      <c r="G9" s="134">
        <v>9930.8</v>
      </c>
      <c r="H9" s="134">
        <v>30000</v>
      </c>
      <c r="I9" s="134">
        <v>50000</v>
      </c>
      <c r="J9" s="134">
        <v>200000</v>
      </c>
      <c r="K9" s="134">
        <v>550342</v>
      </c>
      <c r="L9" s="134">
        <v>0</v>
      </c>
      <c r="M9" s="134">
        <v>0</v>
      </c>
      <c r="N9" s="134">
        <v>0</v>
      </c>
      <c r="O9" s="134">
        <v>0</v>
      </c>
      <c r="P9" s="134">
        <v>50000</v>
      </c>
      <c r="Q9" s="210">
        <v>26540</v>
      </c>
      <c r="R9" s="210">
        <v>0</v>
      </c>
      <c r="S9" s="210">
        <v>0</v>
      </c>
      <c r="T9" s="217">
        <v>0</v>
      </c>
      <c r="U9" s="211">
        <v>30000</v>
      </c>
      <c r="V9" s="211">
        <v>0</v>
      </c>
      <c r="W9" s="211">
        <v>0</v>
      </c>
      <c r="X9" s="211">
        <v>0</v>
      </c>
      <c r="Y9" s="212">
        <v>50000</v>
      </c>
      <c r="Z9" s="212">
        <v>0</v>
      </c>
      <c r="AA9" s="212">
        <v>0</v>
      </c>
      <c r="AB9" s="212">
        <v>0</v>
      </c>
      <c r="AC9" s="213"/>
      <c r="AD9" s="213"/>
      <c r="AE9" s="213"/>
      <c r="AF9" s="213"/>
      <c r="AG9" s="214"/>
      <c r="AH9" s="214"/>
      <c r="AI9" s="214"/>
      <c r="AJ9" s="214"/>
      <c r="AK9" s="212"/>
      <c r="AL9" s="212"/>
      <c r="AM9" s="212"/>
      <c r="AN9" s="212"/>
      <c r="AO9" s="211"/>
      <c r="AP9" s="211"/>
      <c r="AQ9" s="211"/>
      <c r="AR9" s="211"/>
      <c r="AS9" s="212"/>
      <c r="AT9" s="212"/>
      <c r="AU9" s="212"/>
      <c r="AV9" s="212"/>
      <c r="AW9" s="213"/>
      <c r="AX9" s="213"/>
      <c r="AY9" s="213"/>
      <c r="AZ9" s="213"/>
      <c r="BA9" s="213">
        <v>50000</v>
      </c>
      <c r="BB9" s="210">
        <v>0</v>
      </c>
      <c r="BC9" s="210">
        <v>0</v>
      </c>
      <c r="BD9" s="217">
        <v>0</v>
      </c>
    </row>
    <row r="10" spans="2:56" ht="33" customHeight="1">
      <c r="B10" s="460"/>
      <c r="C10" s="456" t="s">
        <v>21</v>
      </c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8"/>
    </row>
    <row r="11" spans="1:56" s="223" customFormat="1" ht="51">
      <c r="A11" s="218"/>
      <c r="B11" s="459">
        <f>B9+1</f>
        <v>3</v>
      </c>
      <c r="C11" s="219" t="s">
        <v>485</v>
      </c>
      <c r="D11" s="220" t="s">
        <v>73</v>
      </c>
      <c r="E11" s="215" t="s">
        <v>122</v>
      </c>
      <c r="F11" s="221">
        <v>1128063.2</v>
      </c>
      <c r="G11" s="222">
        <v>18250.2</v>
      </c>
      <c r="H11" s="222">
        <v>10000</v>
      </c>
      <c r="I11" s="222">
        <v>20000</v>
      </c>
      <c r="J11" s="222">
        <v>200000</v>
      </c>
      <c r="K11" s="222">
        <v>380000</v>
      </c>
      <c r="L11" s="222">
        <v>447464</v>
      </c>
      <c r="M11" s="222">
        <v>0</v>
      </c>
      <c r="N11" s="222">
        <v>0</v>
      </c>
      <c r="O11" s="222">
        <v>0</v>
      </c>
      <c r="P11" s="222">
        <v>20000</v>
      </c>
      <c r="Q11" s="222">
        <v>27349</v>
      </c>
      <c r="R11" s="222">
        <v>0</v>
      </c>
      <c r="S11" s="222">
        <v>0</v>
      </c>
      <c r="T11" s="222">
        <v>0</v>
      </c>
      <c r="U11" s="211">
        <v>10000</v>
      </c>
      <c r="V11" s="211">
        <v>0</v>
      </c>
      <c r="W11" s="211">
        <v>0</v>
      </c>
      <c r="X11" s="211">
        <v>0</v>
      </c>
      <c r="Y11" s="212">
        <v>20000</v>
      </c>
      <c r="Z11" s="212">
        <v>0</v>
      </c>
      <c r="AA11" s="212">
        <v>0</v>
      </c>
      <c r="AB11" s="212">
        <v>0</v>
      </c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13">
        <v>20000</v>
      </c>
      <c r="BB11" s="213">
        <v>0</v>
      </c>
      <c r="BC11" s="213">
        <v>0</v>
      </c>
      <c r="BD11" s="213">
        <v>0</v>
      </c>
    </row>
    <row r="12" spans="1:56" s="223" customFormat="1" ht="30.75" customHeight="1">
      <c r="A12" s="218"/>
      <c r="B12" s="460"/>
      <c r="C12" s="456" t="s">
        <v>20</v>
      </c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2"/>
    </row>
    <row r="13" spans="1:56" ht="51.75" customHeight="1">
      <c r="A13" s="167"/>
      <c r="B13" s="459">
        <f>B11+1</f>
        <v>4</v>
      </c>
      <c r="C13" s="216" t="s">
        <v>540</v>
      </c>
      <c r="D13" s="207" t="s">
        <v>73</v>
      </c>
      <c r="E13" s="208" t="s">
        <v>121</v>
      </c>
      <c r="F13" s="209">
        <v>269348</v>
      </c>
      <c r="G13" s="134">
        <v>4026</v>
      </c>
      <c r="H13" s="134">
        <v>0</v>
      </c>
      <c r="I13" s="134">
        <v>17438</v>
      </c>
      <c r="J13" s="134">
        <v>242300</v>
      </c>
      <c r="K13" s="134"/>
      <c r="L13" s="134"/>
      <c r="M13" s="134"/>
      <c r="N13" s="134"/>
      <c r="O13" s="134"/>
      <c r="P13" s="134">
        <v>200000</v>
      </c>
      <c r="Q13" s="210">
        <v>8000</v>
      </c>
      <c r="R13" s="210">
        <v>0</v>
      </c>
      <c r="S13" s="210">
        <v>0</v>
      </c>
      <c r="T13" s="210">
        <v>0</v>
      </c>
      <c r="U13" s="211">
        <v>0</v>
      </c>
      <c r="V13" s="211">
        <v>0</v>
      </c>
      <c r="W13" s="211">
        <v>0</v>
      </c>
      <c r="X13" s="211">
        <v>0</v>
      </c>
      <c r="Y13" s="212">
        <v>27200</v>
      </c>
      <c r="Z13" s="212">
        <v>0</v>
      </c>
      <c r="AA13" s="212">
        <v>0</v>
      </c>
      <c r="AB13" s="212">
        <v>0</v>
      </c>
      <c r="AC13" s="213"/>
      <c r="AD13" s="213"/>
      <c r="AE13" s="213"/>
      <c r="AF13" s="213"/>
      <c r="AG13" s="214"/>
      <c r="AH13" s="214"/>
      <c r="AI13" s="214"/>
      <c r="AJ13" s="214"/>
      <c r="AK13" s="212"/>
      <c r="AL13" s="212"/>
      <c r="AM13" s="212"/>
      <c r="AN13" s="212"/>
      <c r="AO13" s="211"/>
      <c r="AP13" s="211"/>
      <c r="AQ13" s="211"/>
      <c r="AR13" s="211"/>
      <c r="AS13" s="212"/>
      <c r="AT13" s="212"/>
      <c r="AU13" s="212"/>
      <c r="AV13" s="212"/>
      <c r="AW13" s="213"/>
      <c r="AX13" s="213"/>
      <c r="AY13" s="213"/>
      <c r="AZ13" s="213"/>
      <c r="BA13" s="213">
        <v>200000</v>
      </c>
      <c r="BB13" s="210">
        <v>0</v>
      </c>
      <c r="BC13" s="210">
        <v>0</v>
      </c>
      <c r="BD13" s="210">
        <v>0</v>
      </c>
    </row>
    <row r="14" spans="1:56" ht="34.5" customHeight="1">
      <c r="A14" s="167"/>
      <c r="B14" s="460"/>
      <c r="C14" s="456" t="s">
        <v>234</v>
      </c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458"/>
    </row>
    <row r="15" spans="1:56" s="223" customFormat="1" ht="38.25">
      <c r="A15" s="218"/>
      <c r="B15" s="191">
        <f>B13+1</f>
        <v>5</v>
      </c>
      <c r="C15" s="219" t="s">
        <v>235</v>
      </c>
      <c r="D15" s="220" t="s">
        <v>73</v>
      </c>
      <c r="E15" s="215" t="s">
        <v>375</v>
      </c>
      <c r="F15" s="221">
        <v>120000</v>
      </c>
      <c r="G15" s="222">
        <v>18250.2</v>
      </c>
      <c r="H15" s="222">
        <v>70000</v>
      </c>
      <c r="I15" s="222">
        <v>50000</v>
      </c>
      <c r="J15" s="222">
        <v>200000</v>
      </c>
      <c r="K15" s="222">
        <v>380000</v>
      </c>
      <c r="L15" s="222">
        <v>447464</v>
      </c>
      <c r="M15" s="222">
        <v>0</v>
      </c>
      <c r="N15" s="222">
        <v>0</v>
      </c>
      <c r="O15" s="222">
        <v>0</v>
      </c>
      <c r="P15" s="222">
        <v>0</v>
      </c>
      <c r="Q15" s="222">
        <v>27349</v>
      </c>
      <c r="R15" s="222">
        <v>0</v>
      </c>
      <c r="S15" s="222">
        <v>0</v>
      </c>
      <c r="T15" s="222">
        <v>0</v>
      </c>
      <c r="U15" s="211">
        <v>70000</v>
      </c>
      <c r="V15" s="211">
        <v>0</v>
      </c>
      <c r="W15" s="211">
        <v>0</v>
      </c>
      <c r="X15" s="211">
        <v>0</v>
      </c>
      <c r="Y15" s="212">
        <v>50000</v>
      </c>
      <c r="Z15" s="212">
        <v>0</v>
      </c>
      <c r="AA15" s="212">
        <v>0</v>
      </c>
      <c r="AB15" s="212">
        <v>0</v>
      </c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13">
        <v>0</v>
      </c>
      <c r="BB15" s="213">
        <v>0</v>
      </c>
      <c r="BC15" s="213">
        <v>0</v>
      </c>
      <c r="BD15" s="213">
        <v>0</v>
      </c>
    </row>
    <row r="16" spans="2:56" ht="48" customHeight="1">
      <c r="B16" s="459">
        <v>6</v>
      </c>
      <c r="C16" s="216" t="s">
        <v>123</v>
      </c>
      <c r="D16" s="207" t="s">
        <v>73</v>
      </c>
      <c r="E16" s="208" t="s">
        <v>131</v>
      </c>
      <c r="F16" s="209">
        <v>1800000</v>
      </c>
      <c r="G16" s="134">
        <v>2453</v>
      </c>
      <c r="H16" s="222">
        <v>180000</v>
      </c>
      <c r="I16" s="222">
        <v>200000</v>
      </c>
      <c r="J16" s="212"/>
      <c r="K16" s="212"/>
      <c r="L16" s="212"/>
      <c r="M16" s="212"/>
      <c r="N16" s="212"/>
      <c r="O16" s="212"/>
      <c r="P16" s="222">
        <v>1384625</v>
      </c>
      <c r="Q16" s="210">
        <v>35000</v>
      </c>
      <c r="R16" s="210">
        <v>0</v>
      </c>
      <c r="S16" s="210">
        <v>0</v>
      </c>
      <c r="T16" s="210">
        <v>0</v>
      </c>
      <c r="U16" s="211">
        <v>180000</v>
      </c>
      <c r="V16" s="211">
        <v>0</v>
      </c>
      <c r="W16" s="211">
        <v>0</v>
      </c>
      <c r="X16" s="211">
        <v>0</v>
      </c>
      <c r="Y16" s="212">
        <v>200000</v>
      </c>
      <c r="Z16" s="212">
        <v>0</v>
      </c>
      <c r="AA16" s="212">
        <v>0</v>
      </c>
      <c r="AB16" s="212">
        <v>0</v>
      </c>
      <c r="AC16" s="213"/>
      <c r="AD16" s="213"/>
      <c r="AE16" s="213"/>
      <c r="AF16" s="213"/>
      <c r="AG16" s="214"/>
      <c r="AH16" s="214"/>
      <c r="AI16" s="214"/>
      <c r="AJ16" s="214"/>
      <c r="AK16" s="212"/>
      <c r="AL16" s="212"/>
      <c r="AM16" s="212"/>
      <c r="AN16" s="212"/>
      <c r="AO16" s="211"/>
      <c r="AP16" s="211"/>
      <c r="AQ16" s="211"/>
      <c r="AR16" s="211"/>
      <c r="AS16" s="212"/>
      <c r="AT16" s="212"/>
      <c r="AU16" s="212"/>
      <c r="AV16" s="212"/>
      <c r="AW16" s="213"/>
      <c r="AX16" s="213"/>
      <c r="AY16" s="213"/>
      <c r="AZ16" s="213"/>
      <c r="BA16" s="213">
        <v>1420000</v>
      </c>
      <c r="BB16" s="210">
        <v>0</v>
      </c>
      <c r="BC16" s="210">
        <v>0</v>
      </c>
      <c r="BD16" s="210">
        <v>0</v>
      </c>
    </row>
    <row r="17" spans="2:56" ht="12.75">
      <c r="B17" s="460"/>
      <c r="C17" s="456" t="s">
        <v>30</v>
      </c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8"/>
    </row>
    <row r="18" spans="2:56" ht="81" customHeight="1">
      <c r="B18" s="191">
        <f>B16+1</f>
        <v>7</v>
      </c>
      <c r="C18" s="216" t="s">
        <v>124</v>
      </c>
      <c r="D18" s="207" t="s">
        <v>73</v>
      </c>
      <c r="E18" s="208" t="s">
        <v>125</v>
      </c>
      <c r="F18" s="209">
        <v>16160000</v>
      </c>
      <c r="G18" s="134">
        <v>0</v>
      </c>
      <c r="H18" s="134">
        <v>160000</v>
      </c>
      <c r="I18" s="134">
        <v>3000000</v>
      </c>
      <c r="J18" s="134">
        <v>3900000</v>
      </c>
      <c r="K18" s="134">
        <v>1200000</v>
      </c>
      <c r="L18" s="134">
        <v>5450000</v>
      </c>
      <c r="M18" s="134">
        <v>5450000</v>
      </c>
      <c r="N18" s="134">
        <v>0</v>
      </c>
      <c r="O18" s="134">
        <v>0</v>
      </c>
      <c r="P18" s="134">
        <v>10000000</v>
      </c>
      <c r="Q18" s="210">
        <v>0</v>
      </c>
      <c r="R18" s="210">
        <v>0</v>
      </c>
      <c r="S18" s="210">
        <v>0</v>
      </c>
      <c r="T18" s="210">
        <v>0</v>
      </c>
      <c r="U18" s="211">
        <v>160000</v>
      </c>
      <c r="V18" s="211">
        <v>0</v>
      </c>
      <c r="W18" s="211">
        <v>0</v>
      </c>
      <c r="X18" s="211">
        <v>0</v>
      </c>
      <c r="Y18" s="212">
        <v>1000000</v>
      </c>
      <c r="Z18" s="212">
        <v>0</v>
      </c>
      <c r="AA18" s="212">
        <v>0</v>
      </c>
      <c r="AB18" s="212">
        <v>2000000</v>
      </c>
      <c r="AC18" s="213"/>
      <c r="AD18" s="213"/>
      <c r="AE18" s="213"/>
      <c r="AF18" s="213"/>
      <c r="AG18" s="214"/>
      <c r="AH18" s="214"/>
      <c r="AI18" s="214"/>
      <c r="AJ18" s="214"/>
      <c r="AK18" s="212"/>
      <c r="AL18" s="212"/>
      <c r="AM18" s="212"/>
      <c r="AN18" s="212"/>
      <c r="AO18" s="211"/>
      <c r="AP18" s="211"/>
      <c r="AQ18" s="211"/>
      <c r="AR18" s="211"/>
      <c r="AS18" s="212"/>
      <c r="AT18" s="212"/>
      <c r="AU18" s="212"/>
      <c r="AV18" s="212"/>
      <c r="AW18" s="213"/>
      <c r="AX18" s="213"/>
      <c r="AY18" s="213"/>
      <c r="AZ18" s="213"/>
      <c r="BA18" s="213">
        <v>10000000</v>
      </c>
      <c r="BB18" s="210">
        <v>0</v>
      </c>
      <c r="BC18" s="210">
        <v>0</v>
      </c>
      <c r="BD18" s="210">
        <v>0</v>
      </c>
    </row>
    <row r="19" spans="2:56" ht="81" customHeight="1">
      <c r="B19" s="459">
        <f>B18+1</f>
        <v>8</v>
      </c>
      <c r="C19" s="216" t="s">
        <v>555</v>
      </c>
      <c r="D19" s="207" t="s">
        <v>73</v>
      </c>
      <c r="E19" s="208" t="s">
        <v>236</v>
      </c>
      <c r="F19" s="209">
        <v>3170000</v>
      </c>
      <c r="G19" s="134">
        <v>0</v>
      </c>
      <c r="H19" s="134">
        <v>0</v>
      </c>
      <c r="I19" s="134">
        <v>0</v>
      </c>
      <c r="J19" s="134"/>
      <c r="K19" s="134"/>
      <c r="L19" s="134"/>
      <c r="M19" s="134"/>
      <c r="N19" s="134"/>
      <c r="O19" s="134"/>
      <c r="P19" s="134">
        <v>150000</v>
      </c>
      <c r="Q19" s="210">
        <v>0</v>
      </c>
      <c r="R19" s="210">
        <v>0</v>
      </c>
      <c r="S19" s="210">
        <v>0</v>
      </c>
      <c r="T19" s="210">
        <v>0</v>
      </c>
      <c r="U19" s="211">
        <v>0</v>
      </c>
      <c r="V19" s="211">
        <v>0</v>
      </c>
      <c r="W19" s="211">
        <v>0</v>
      </c>
      <c r="X19" s="211">
        <v>0</v>
      </c>
      <c r="Y19" s="212">
        <v>0</v>
      </c>
      <c r="Z19" s="212">
        <v>0</v>
      </c>
      <c r="AA19" s="212">
        <v>0</v>
      </c>
      <c r="AB19" s="212">
        <v>0</v>
      </c>
      <c r="AC19" s="213"/>
      <c r="AD19" s="213"/>
      <c r="AE19" s="213"/>
      <c r="AF19" s="213"/>
      <c r="AG19" s="214"/>
      <c r="AH19" s="214"/>
      <c r="AI19" s="214"/>
      <c r="AJ19" s="214"/>
      <c r="AK19" s="212"/>
      <c r="AL19" s="212"/>
      <c r="AM19" s="212"/>
      <c r="AN19" s="212"/>
      <c r="AO19" s="211"/>
      <c r="AP19" s="211"/>
      <c r="AQ19" s="211"/>
      <c r="AR19" s="211"/>
      <c r="AS19" s="212"/>
      <c r="AT19" s="212"/>
      <c r="AU19" s="212"/>
      <c r="AV19" s="212"/>
      <c r="AW19" s="213"/>
      <c r="AX19" s="213"/>
      <c r="AY19" s="213"/>
      <c r="AZ19" s="213"/>
      <c r="BA19" s="213">
        <v>150000</v>
      </c>
      <c r="BB19" s="210">
        <v>0</v>
      </c>
      <c r="BC19" s="210">
        <v>0</v>
      </c>
      <c r="BD19" s="210">
        <v>0</v>
      </c>
    </row>
    <row r="20" spans="2:56" ht="20.25" customHeight="1">
      <c r="B20" s="460"/>
      <c r="C20" s="456" t="s">
        <v>372</v>
      </c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8"/>
      <c r="Q20" s="210"/>
      <c r="R20" s="210"/>
      <c r="S20" s="210"/>
      <c r="T20" s="210"/>
      <c r="U20" s="211"/>
      <c r="V20" s="211"/>
      <c r="W20" s="211"/>
      <c r="X20" s="211"/>
      <c r="Y20" s="212"/>
      <c r="Z20" s="212"/>
      <c r="AA20" s="212"/>
      <c r="AB20" s="212"/>
      <c r="AC20" s="213"/>
      <c r="AD20" s="213"/>
      <c r="AE20" s="213"/>
      <c r="AF20" s="213"/>
      <c r="AG20" s="214"/>
      <c r="AH20" s="214"/>
      <c r="AI20" s="214"/>
      <c r="AJ20" s="214"/>
      <c r="AK20" s="212"/>
      <c r="AL20" s="212"/>
      <c r="AM20" s="212"/>
      <c r="AN20" s="212"/>
      <c r="AO20" s="211"/>
      <c r="AP20" s="211"/>
      <c r="AQ20" s="211"/>
      <c r="AR20" s="211"/>
      <c r="AS20" s="212"/>
      <c r="AT20" s="212"/>
      <c r="AU20" s="212"/>
      <c r="AV20" s="212"/>
      <c r="AW20" s="213"/>
      <c r="AX20" s="213"/>
      <c r="AY20" s="213"/>
      <c r="AZ20" s="213"/>
      <c r="BA20" s="213"/>
      <c r="BB20" s="210"/>
      <c r="BC20" s="210"/>
      <c r="BD20" s="210"/>
    </row>
    <row r="21" spans="2:56" ht="36.75" customHeight="1">
      <c r="B21" s="190">
        <f>B19+1</f>
        <v>9</v>
      </c>
      <c r="C21" s="224" t="s">
        <v>127</v>
      </c>
      <c r="D21" s="207" t="s">
        <v>73</v>
      </c>
      <c r="E21" s="208" t="s">
        <v>128</v>
      </c>
      <c r="F21" s="209">
        <v>9400000</v>
      </c>
      <c r="G21" s="134"/>
      <c r="H21" s="134">
        <v>10000</v>
      </c>
      <c r="I21" s="134">
        <f>35850+35000</f>
        <v>70850</v>
      </c>
      <c r="J21" s="134">
        <v>760000</v>
      </c>
      <c r="K21" s="134">
        <v>2280000</v>
      </c>
      <c r="L21" s="134">
        <v>1900000</v>
      </c>
      <c r="M21" s="134">
        <v>1280000</v>
      </c>
      <c r="N21" s="134">
        <v>800000</v>
      </c>
      <c r="O21" s="134">
        <v>640000</v>
      </c>
      <c r="P21" s="134">
        <v>700000</v>
      </c>
      <c r="Q21" s="210">
        <v>54700</v>
      </c>
      <c r="R21" s="210"/>
      <c r="S21" s="210"/>
      <c r="T21" s="210">
        <v>96300</v>
      </c>
      <c r="U21" s="211">
        <v>10000</v>
      </c>
      <c r="V21" s="211">
        <v>0</v>
      </c>
      <c r="W21" s="211">
        <v>0</v>
      </c>
      <c r="X21" s="211">
        <v>0</v>
      </c>
      <c r="Y21" s="212">
        <v>70850</v>
      </c>
      <c r="Z21" s="212">
        <v>0</v>
      </c>
      <c r="AA21" s="212">
        <v>0</v>
      </c>
      <c r="AB21" s="212">
        <v>0</v>
      </c>
      <c r="AC21" s="213"/>
      <c r="AD21" s="213"/>
      <c r="AE21" s="213"/>
      <c r="AF21" s="213"/>
      <c r="AG21" s="214"/>
      <c r="AH21" s="214"/>
      <c r="AI21" s="214"/>
      <c r="AJ21" s="214"/>
      <c r="AK21" s="212"/>
      <c r="AL21" s="212"/>
      <c r="AM21" s="212"/>
      <c r="AN21" s="212"/>
      <c r="AO21" s="211"/>
      <c r="AP21" s="211"/>
      <c r="AQ21" s="211"/>
      <c r="AR21" s="211"/>
      <c r="AS21" s="212"/>
      <c r="AT21" s="212"/>
      <c r="AU21" s="212"/>
      <c r="AV21" s="212"/>
      <c r="AW21" s="213"/>
      <c r="AX21" s="213"/>
      <c r="AY21" s="213"/>
      <c r="AZ21" s="213"/>
      <c r="BA21" s="213">
        <v>700000</v>
      </c>
      <c r="BB21" s="210">
        <v>0</v>
      </c>
      <c r="BC21" s="210">
        <v>0</v>
      </c>
      <c r="BD21" s="210">
        <v>0</v>
      </c>
    </row>
    <row r="22" spans="2:56" ht="74.25" customHeight="1">
      <c r="B22" s="459">
        <f>B21+1</f>
        <v>10</v>
      </c>
      <c r="C22" s="47" t="s">
        <v>126</v>
      </c>
      <c r="D22" s="207" t="s">
        <v>73</v>
      </c>
      <c r="E22" s="208" t="s">
        <v>238</v>
      </c>
      <c r="F22" s="209">
        <v>1645000</v>
      </c>
      <c r="G22" s="134"/>
      <c r="H22" s="134">
        <v>0</v>
      </c>
      <c r="I22" s="134">
        <v>65000</v>
      </c>
      <c r="J22" s="134">
        <v>660000</v>
      </c>
      <c r="K22" s="134">
        <v>750000</v>
      </c>
      <c r="L22" s="134">
        <v>90000</v>
      </c>
      <c r="M22" s="134">
        <v>0</v>
      </c>
      <c r="N22" s="134">
        <v>0</v>
      </c>
      <c r="O22" s="134">
        <v>0</v>
      </c>
      <c r="P22" s="134">
        <v>80000</v>
      </c>
      <c r="Q22" s="210">
        <v>0</v>
      </c>
      <c r="R22" s="210">
        <v>0</v>
      </c>
      <c r="S22" s="210">
        <v>0</v>
      </c>
      <c r="T22" s="210">
        <v>0</v>
      </c>
      <c r="U22" s="211">
        <v>0</v>
      </c>
      <c r="V22" s="211">
        <v>0</v>
      </c>
      <c r="W22" s="211">
        <v>0</v>
      </c>
      <c r="X22" s="211">
        <v>0</v>
      </c>
      <c r="Y22" s="212">
        <v>65000</v>
      </c>
      <c r="Z22" s="212">
        <v>0</v>
      </c>
      <c r="AA22" s="212">
        <v>0</v>
      </c>
      <c r="AB22" s="212">
        <v>0</v>
      </c>
      <c r="AC22" s="213"/>
      <c r="AD22" s="213"/>
      <c r="AE22" s="213"/>
      <c r="AF22" s="213"/>
      <c r="AG22" s="214"/>
      <c r="AH22" s="214"/>
      <c r="AI22" s="214"/>
      <c r="AJ22" s="214"/>
      <c r="AK22" s="212"/>
      <c r="AL22" s="212"/>
      <c r="AM22" s="212"/>
      <c r="AN22" s="212"/>
      <c r="AO22" s="211"/>
      <c r="AP22" s="211"/>
      <c r="AQ22" s="211"/>
      <c r="AR22" s="211"/>
      <c r="AS22" s="212"/>
      <c r="AT22" s="212"/>
      <c r="AU22" s="212"/>
      <c r="AV22" s="212"/>
      <c r="AW22" s="213"/>
      <c r="AX22" s="213"/>
      <c r="AY22" s="213"/>
      <c r="AZ22" s="213"/>
      <c r="BA22" s="213">
        <v>80000</v>
      </c>
      <c r="BB22" s="210">
        <v>0</v>
      </c>
      <c r="BC22" s="210">
        <v>0</v>
      </c>
      <c r="BD22" s="210">
        <v>0</v>
      </c>
    </row>
    <row r="23" spans="2:56" ht="18.75" customHeight="1">
      <c r="B23" s="460"/>
      <c r="C23" s="456" t="s">
        <v>373</v>
      </c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8"/>
      <c r="Q23" s="210"/>
      <c r="R23" s="210"/>
      <c r="S23" s="210"/>
      <c r="T23" s="210"/>
      <c r="U23" s="211"/>
      <c r="V23" s="211"/>
      <c r="W23" s="211"/>
      <c r="X23" s="211"/>
      <c r="Y23" s="212"/>
      <c r="Z23" s="212"/>
      <c r="AA23" s="212"/>
      <c r="AB23" s="212"/>
      <c r="AC23" s="213"/>
      <c r="AD23" s="213"/>
      <c r="AE23" s="213"/>
      <c r="AF23" s="213"/>
      <c r="AG23" s="214"/>
      <c r="AH23" s="214"/>
      <c r="AI23" s="214"/>
      <c r="AJ23" s="214"/>
      <c r="AK23" s="212"/>
      <c r="AL23" s="212"/>
      <c r="AM23" s="212"/>
      <c r="AN23" s="212"/>
      <c r="AO23" s="211"/>
      <c r="AP23" s="211"/>
      <c r="AQ23" s="211"/>
      <c r="AR23" s="211"/>
      <c r="AS23" s="212"/>
      <c r="AT23" s="212"/>
      <c r="AU23" s="212"/>
      <c r="AV23" s="212"/>
      <c r="AW23" s="213"/>
      <c r="AX23" s="213"/>
      <c r="AY23" s="213"/>
      <c r="AZ23" s="213"/>
      <c r="BA23" s="213"/>
      <c r="BB23" s="210"/>
      <c r="BC23" s="210"/>
      <c r="BD23" s="210"/>
    </row>
    <row r="24" spans="2:56" s="357" customFormat="1" ht="150.75" customHeight="1">
      <c r="B24" s="459">
        <f>B22+1</f>
        <v>11</v>
      </c>
      <c r="C24" s="353" t="s">
        <v>334</v>
      </c>
      <c r="D24" s="354" t="s">
        <v>73</v>
      </c>
      <c r="E24" s="355" t="s">
        <v>238</v>
      </c>
      <c r="F24" s="356">
        <v>257000</v>
      </c>
      <c r="G24" s="212"/>
      <c r="H24" s="359">
        <v>40000</v>
      </c>
      <c r="I24" s="212">
        <v>82000</v>
      </c>
      <c r="J24" s="212"/>
      <c r="K24" s="212"/>
      <c r="L24" s="212"/>
      <c r="M24" s="212"/>
      <c r="N24" s="212"/>
      <c r="O24" s="212"/>
      <c r="P24" s="212">
        <v>75000</v>
      </c>
      <c r="Q24" s="212"/>
      <c r="R24" s="212"/>
      <c r="S24" s="212"/>
      <c r="T24" s="212"/>
      <c r="U24" s="212">
        <v>0</v>
      </c>
      <c r="V24" s="212">
        <v>0</v>
      </c>
      <c r="W24" s="212">
        <v>0</v>
      </c>
      <c r="X24" s="212">
        <v>0</v>
      </c>
      <c r="Y24" s="212">
        <v>82000</v>
      </c>
      <c r="Z24" s="212">
        <v>0</v>
      </c>
      <c r="AA24" s="212">
        <v>0</v>
      </c>
      <c r="AB24" s="212">
        <v>0</v>
      </c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>
        <v>75000</v>
      </c>
      <c r="BB24" s="212">
        <v>0</v>
      </c>
      <c r="BC24" s="212">
        <v>0</v>
      </c>
      <c r="BD24" s="212">
        <v>0</v>
      </c>
    </row>
    <row r="25" spans="2:56" ht="18.75" customHeight="1">
      <c r="B25" s="460"/>
      <c r="C25" s="456" t="s">
        <v>373</v>
      </c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8"/>
      <c r="Q25" s="210"/>
      <c r="R25" s="210"/>
      <c r="S25" s="210"/>
      <c r="T25" s="210"/>
      <c r="U25" s="211"/>
      <c r="V25" s="211"/>
      <c r="W25" s="211"/>
      <c r="X25" s="211"/>
      <c r="Y25" s="212"/>
      <c r="Z25" s="212"/>
      <c r="AA25" s="212"/>
      <c r="AB25" s="212"/>
      <c r="AC25" s="213"/>
      <c r="AD25" s="213"/>
      <c r="AE25" s="213"/>
      <c r="AF25" s="213"/>
      <c r="AG25" s="214"/>
      <c r="AH25" s="214"/>
      <c r="AI25" s="214"/>
      <c r="AJ25" s="214"/>
      <c r="AK25" s="212"/>
      <c r="AL25" s="212"/>
      <c r="AM25" s="212"/>
      <c r="AN25" s="212"/>
      <c r="AO25" s="211"/>
      <c r="AP25" s="211"/>
      <c r="AQ25" s="211"/>
      <c r="AR25" s="211"/>
      <c r="AS25" s="212"/>
      <c r="AT25" s="212"/>
      <c r="AU25" s="212"/>
      <c r="AV25" s="212"/>
      <c r="AW25" s="213"/>
      <c r="AX25" s="213"/>
      <c r="AY25" s="213"/>
      <c r="AZ25" s="213"/>
      <c r="BA25" s="213"/>
      <c r="BB25" s="210"/>
      <c r="BC25" s="210"/>
      <c r="BD25" s="210"/>
    </row>
    <row r="26" spans="2:56" ht="60.75" customHeight="1">
      <c r="B26" s="459">
        <f>B24+1</f>
        <v>12</v>
      </c>
      <c r="C26" s="47" t="s">
        <v>132</v>
      </c>
      <c r="D26" s="207" t="s">
        <v>73</v>
      </c>
      <c r="E26" s="208" t="s">
        <v>237</v>
      </c>
      <c r="F26" s="358">
        <v>1950000</v>
      </c>
      <c r="G26" s="134"/>
      <c r="H26" s="134">
        <v>240000</v>
      </c>
      <c r="I26" s="134">
        <v>721000</v>
      </c>
      <c r="J26" s="134">
        <v>238000</v>
      </c>
      <c r="K26" s="134">
        <v>429000</v>
      </c>
      <c r="L26" s="134">
        <v>0</v>
      </c>
      <c r="M26" s="134">
        <v>0</v>
      </c>
      <c r="N26" s="134">
        <v>0</v>
      </c>
      <c r="O26" s="134">
        <v>0</v>
      </c>
      <c r="P26" s="134">
        <v>234000</v>
      </c>
      <c r="Q26" s="210">
        <v>0</v>
      </c>
      <c r="R26" s="210">
        <v>0</v>
      </c>
      <c r="S26" s="210">
        <v>0</v>
      </c>
      <c r="T26" s="210">
        <v>0</v>
      </c>
      <c r="U26" s="211">
        <v>200000</v>
      </c>
      <c r="V26" s="211">
        <v>0</v>
      </c>
      <c r="W26" s="211">
        <v>0</v>
      </c>
      <c r="X26" s="211">
        <v>40000</v>
      </c>
      <c r="Y26" s="212">
        <v>72100</v>
      </c>
      <c r="Z26" s="212">
        <v>0</v>
      </c>
      <c r="AA26" s="212">
        <v>0</v>
      </c>
      <c r="AB26" s="212">
        <v>648900</v>
      </c>
      <c r="AC26" s="213"/>
      <c r="AD26" s="213"/>
      <c r="AE26" s="213"/>
      <c r="AF26" s="213"/>
      <c r="AG26" s="214"/>
      <c r="AH26" s="214"/>
      <c r="AI26" s="214"/>
      <c r="AJ26" s="214"/>
      <c r="AK26" s="212"/>
      <c r="AL26" s="212"/>
      <c r="AM26" s="212"/>
      <c r="AN26" s="212"/>
      <c r="AO26" s="211"/>
      <c r="AP26" s="211"/>
      <c r="AQ26" s="211"/>
      <c r="AR26" s="211"/>
      <c r="AS26" s="212"/>
      <c r="AT26" s="212"/>
      <c r="AU26" s="212"/>
      <c r="AV26" s="212"/>
      <c r="AW26" s="213"/>
      <c r="AX26" s="213"/>
      <c r="AY26" s="213"/>
      <c r="AZ26" s="213"/>
      <c r="BA26" s="213">
        <v>23400</v>
      </c>
      <c r="BB26" s="210">
        <v>0</v>
      </c>
      <c r="BC26" s="210">
        <v>0</v>
      </c>
      <c r="BD26" s="210">
        <v>210600</v>
      </c>
    </row>
    <row r="27" spans="2:56" ht="20.25" customHeight="1">
      <c r="B27" s="460"/>
      <c r="C27" s="456" t="s">
        <v>26</v>
      </c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8"/>
      <c r="Q27" s="210"/>
      <c r="R27" s="210"/>
      <c r="S27" s="210"/>
      <c r="T27" s="210"/>
      <c r="U27" s="211"/>
      <c r="V27" s="211"/>
      <c r="W27" s="211"/>
      <c r="X27" s="211"/>
      <c r="Y27" s="212"/>
      <c r="Z27" s="212"/>
      <c r="AA27" s="212"/>
      <c r="AB27" s="212"/>
      <c r="AC27" s="213"/>
      <c r="AD27" s="213"/>
      <c r="AE27" s="213"/>
      <c r="AF27" s="213"/>
      <c r="AG27" s="214"/>
      <c r="AH27" s="214"/>
      <c r="AI27" s="214"/>
      <c r="AJ27" s="214"/>
      <c r="AK27" s="212"/>
      <c r="AL27" s="212"/>
      <c r="AM27" s="212"/>
      <c r="AN27" s="212"/>
      <c r="AO27" s="211"/>
      <c r="AP27" s="211"/>
      <c r="AQ27" s="211"/>
      <c r="AR27" s="211"/>
      <c r="AS27" s="212"/>
      <c r="AT27" s="212"/>
      <c r="AU27" s="212"/>
      <c r="AV27" s="212"/>
      <c r="AW27" s="213"/>
      <c r="AX27" s="213"/>
      <c r="AY27" s="213"/>
      <c r="AZ27" s="213"/>
      <c r="BA27" s="213"/>
      <c r="BB27" s="210"/>
      <c r="BC27" s="210"/>
      <c r="BD27" s="210"/>
    </row>
    <row r="28" spans="2:56" ht="85.5" customHeight="1">
      <c r="B28" s="243">
        <f>B26+1</f>
        <v>13</v>
      </c>
      <c r="C28" s="225" t="s">
        <v>129</v>
      </c>
      <c r="D28" s="207" t="s">
        <v>73</v>
      </c>
      <c r="E28" s="208" t="s">
        <v>130</v>
      </c>
      <c r="F28" s="358">
        <v>1486138</v>
      </c>
      <c r="G28" s="134">
        <v>1121.91</v>
      </c>
      <c r="H28" s="222">
        <v>148000</v>
      </c>
      <c r="I28" s="222">
        <v>100000</v>
      </c>
      <c r="J28" s="212"/>
      <c r="K28" s="212"/>
      <c r="L28" s="212"/>
      <c r="M28" s="212"/>
      <c r="N28" s="212"/>
      <c r="O28" s="212" t="e">
        <f>1200000-G28-#REF!</f>
        <v>#REF!</v>
      </c>
      <c r="P28" s="222">
        <v>49682</v>
      </c>
      <c r="Q28" s="210">
        <v>15343</v>
      </c>
      <c r="R28" s="210">
        <v>0</v>
      </c>
      <c r="S28" s="210">
        <v>0</v>
      </c>
      <c r="T28" s="210">
        <v>0</v>
      </c>
      <c r="U28" s="211">
        <v>148000</v>
      </c>
      <c r="V28" s="211">
        <v>0</v>
      </c>
      <c r="W28" s="211">
        <v>0</v>
      </c>
      <c r="X28" s="211">
        <v>0</v>
      </c>
      <c r="Y28" s="212">
        <v>100000</v>
      </c>
      <c r="Z28" s="212">
        <v>0</v>
      </c>
      <c r="AA28" s="212">
        <v>0</v>
      </c>
      <c r="AB28" s="212">
        <v>0</v>
      </c>
      <c r="AC28" s="213"/>
      <c r="AD28" s="213"/>
      <c r="AE28" s="213"/>
      <c r="AF28" s="213"/>
      <c r="AG28" s="214"/>
      <c r="AH28" s="214"/>
      <c r="AI28" s="214"/>
      <c r="AJ28" s="214"/>
      <c r="AK28" s="212"/>
      <c r="AL28" s="212"/>
      <c r="AM28" s="212"/>
      <c r="AN28" s="212"/>
      <c r="AO28" s="211"/>
      <c r="AP28" s="211"/>
      <c r="AQ28" s="211"/>
      <c r="AR28" s="211"/>
      <c r="AS28" s="212"/>
      <c r="AT28" s="212"/>
      <c r="AU28" s="212"/>
      <c r="AV28" s="212"/>
      <c r="AW28" s="213"/>
      <c r="AX28" s="213"/>
      <c r="AY28" s="213"/>
      <c r="AZ28" s="213"/>
      <c r="BA28" s="213">
        <v>49682</v>
      </c>
      <c r="BB28" s="210">
        <v>0</v>
      </c>
      <c r="BC28" s="210">
        <v>0</v>
      </c>
      <c r="BD28" s="210">
        <v>0</v>
      </c>
    </row>
    <row r="29" spans="2:56" ht="34.5" customHeight="1">
      <c r="B29" s="198"/>
      <c r="C29" s="199"/>
      <c r="D29" s="200"/>
      <c r="E29" s="201"/>
      <c r="F29" s="202">
        <f aca="true" t="shared" si="0" ref="F29:AK29">SUM(F7:F28)</f>
        <v>41656357.2</v>
      </c>
      <c r="G29" s="202">
        <f t="shared" si="0"/>
        <v>54032.11</v>
      </c>
      <c r="H29" s="202">
        <f t="shared" si="0"/>
        <v>943000</v>
      </c>
      <c r="I29" s="202">
        <f t="shared" si="0"/>
        <v>7376288</v>
      </c>
      <c r="J29" s="202">
        <f t="shared" si="0"/>
        <v>6400300</v>
      </c>
      <c r="K29" s="202">
        <f t="shared" si="0"/>
        <v>5969342</v>
      </c>
      <c r="L29" s="202">
        <f t="shared" si="0"/>
        <v>8334928</v>
      </c>
      <c r="M29" s="202">
        <f t="shared" si="0"/>
        <v>6730000</v>
      </c>
      <c r="N29" s="202">
        <f t="shared" si="0"/>
        <v>800000</v>
      </c>
      <c r="O29" s="202" t="e">
        <f t="shared" si="0"/>
        <v>#REF!</v>
      </c>
      <c r="P29" s="202">
        <f t="shared" si="0"/>
        <v>12943307</v>
      </c>
      <c r="Q29" s="202">
        <f t="shared" si="0"/>
        <v>194281</v>
      </c>
      <c r="R29" s="202">
        <f t="shared" si="0"/>
        <v>0</v>
      </c>
      <c r="S29" s="202">
        <f t="shared" si="0"/>
        <v>0</v>
      </c>
      <c r="T29" s="202">
        <f t="shared" si="0"/>
        <v>96300</v>
      </c>
      <c r="U29" s="202">
        <f t="shared" si="0"/>
        <v>863000</v>
      </c>
      <c r="V29" s="202">
        <f t="shared" si="0"/>
        <v>0</v>
      </c>
      <c r="W29" s="202">
        <f t="shared" si="0"/>
        <v>0</v>
      </c>
      <c r="X29" s="202">
        <f t="shared" si="0"/>
        <v>40000</v>
      </c>
      <c r="Y29" s="202">
        <f t="shared" si="0"/>
        <v>2737150</v>
      </c>
      <c r="Z29" s="202">
        <f t="shared" si="0"/>
        <v>0</v>
      </c>
      <c r="AA29" s="202">
        <f t="shared" si="0"/>
        <v>0</v>
      </c>
      <c r="AB29" s="202">
        <f t="shared" si="0"/>
        <v>4648900</v>
      </c>
      <c r="AC29" s="202">
        <f t="shared" si="0"/>
        <v>0</v>
      </c>
      <c r="AD29" s="202">
        <f t="shared" si="0"/>
        <v>0</v>
      </c>
      <c r="AE29" s="202">
        <f t="shared" si="0"/>
        <v>0</v>
      </c>
      <c r="AF29" s="202">
        <f t="shared" si="0"/>
        <v>0</v>
      </c>
      <c r="AG29" s="202">
        <f t="shared" si="0"/>
        <v>0</v>
      </c>
      <c r="AH29" s="202">
        <f t="shared" si="0"/>
        <v>0</v>
      </c>
      <c r="AI29" s="202">
        <f t="shared" si="0"/>
        <v>0</v>
      </c>
      <c r="AJ29" s="202">
        <f t="shared" si="0"/>
        <v>0</v>
      </c>
      <c r="AK29" s="202">
        <f t="shared" si="0"/>
        <v>0</v>
      </c>
      <c r="AL29" s="202">
        <f aca="true" t="shared" si="1" ref="AL29:BD29">SUM(AL7:AL28)</f>
        <v>0</v>
      </c>
      <c r="AM29" s="202">
        <f t="shared" si="1"/>
        <v>0</v>
      </c>
      <c r="AN29" s="202">
        <f t="shared" si="1"/>
        <v>0</v>
      </c>
      <c r="AO29" s="202">
        <f t="shared" si="1"/>
        <v>0</v>
      </c>
      <c r="AP29" s="202">
        <f t="shared" si="1"/>
        <v>0</v>
      </c>
      <c r="AQ29" s="202">
        <f t="shared" si="1"/>
        <v>0</v>
      </c>
      <c r="AR29" s="202">
        <f t="shared" si="1"/>
        <v>0</v>
      </c>
      <c r="AS29" s="202">
        <f t="shared" si="1"/>
        <v>0</v>
      </c>
      <c r="AT29" s="202">
        <f t="shared" si="1"/>
        <v>0</v>
      </c>
      <c r="AU29" s="202">
        <f t="shared" si="1"/>
        <v>0</v>
      </c>
      <c r="AV29" s="202">
        <f t="shared" si="1"/>
        <v>0</v>
      </c>
      <c r="AW29" s="202">
        <f t="shared" si="1"/>
        <v>0</v>
      </c>
      <c r="AX29" s="202">
        <f t="shared" si="1"/>
        <v>0</v>
      </c>
      <c r="AY29" s="202">
        <f t="shared" si="1"/>
        <v>0</v>
      </c>
      <c r="AZ29" s="202">
        <f t="shared" si="1"/>
        <v>0</v>
      </c>
      <c r="BA29" s="202">
        <f t="shared" si="1"/>
        <v>12768082</v>
      </c>
      <c r="BB29" s="202">
        <f t="shared" si="1"/>
        <v>0</v>
      </c>
      <c r="BC29" s="202">
        <f t="shared" si="1"/>
        <v>0</v>
      </c>
      <c r="BD29" s="202">
        <f t="shared" si="1"/>
        <v>210600</v>
      </c>
    </row>
  </sheetData>
  <mergeCells count="57">
    <mergeCell ref="F3:P3"/>
    <mergeCell ref="AS4:AV4"/>
    <mergeCell ref="P5:P6"/>
    <mergeCell ref="K5:K6"/>
    <mergeCell ref="L5:L6"/>
    <mergeCell ref="Q4:T4"/>
    <mergeCell ref="Y4:AB4"/>
    <mergeCell ref="O5:O6"/>
    <mergeCell ref="M5:M6"/>
    <mergeCell ref="H5:H6"/>
    <mergeCell ref="I5:I6"/>
    <mergeCell ref="J5:J6"/>
    <mergeCell ref="C17:BD17"/>
    <mergeCell ref="AA1:AF1"/>
    <mergeCell ref="AC4:AF4"/>
    <mergeCell ref="AG4:AJ4"/>
    <mergeCell ref="Q3:AB3"/>
    <mergeCell ref="F4:F6"/>
    <mergeCell ref="N5:N6"/>
    <mergeCell ref="BA4:BD4"/>
    <mergeCell ref="B3:B6"/>
    <mergeCell ref="C3:C6"/>
    <mergeCell ref="D3:D6"/>
    <mergeCell ref="E3:E6"/>
    <mergeCell ref="BC1:BD2"/>
    <mergeCell ref="AK4:AN4"/>
    <mergeCell ref="AO4:AR4"/>
    <mergeCell ref="AW4:AZ4"/>
    <mergeCell ref="U5:U6"/>
    <mergeCell ref="V5:V6"/>
    <mergeCell ref="W5:W6"/>
    <mergeCell ref="X5:X6"/>
    <mergeCell ref="Y5:Y6"/>
    <mergeCell ref="Z5:Z6"/>
    <mergeCell ref="AA5:AA6"/>
    <mergeCell ref="AB5:AB6"/>
    <mergeCell ref="BA5:BA6"/>
    <mergeCell ref="BB5:BB6"/>
    <mergeCell ref="BC5:BC6"/>
    <mergeCell ref="BD5:BD6"/>
    <mergeCell ref="B7:B8"/>
    <mergeCell ref="C8:BD8"/>
    <mergeCell ref="C10:BD10"/>
    <mergeCell ref="C12:BD12"/>
    <mergeCell ref="B11:B12"/>
    <mergeCell ref="B9:B10"/>
    <mergeCell ref="B13:B14"/>
    <mergeCell ref="C14:BD14"/>
    <mergeCell ref="B16:B17"/>
    <mergeCell ref="C20:P20"/>
    <mergeCell ref="B19:B20"/>
    <mergeCell ref="C23:P23"/>
    <mergeCell ref="B22:B23"/>
    <mergeCell ref="B26:B27"/>
    <mergeCell ref="C27:P27"/>
    <mergeCell ref="C25:P25"/>
    <mergeCell ref="B24:B25"/>
  </mergeCells>
  <printOptions horizontalCentered="1"/>
  <pageMargins left="0.46" right="0.06" top="0.28" bottom="0.11811023622047245" header="0.11811023622047245" footer="0.11811023622047245"/>
  <pageSetup fitToHeight="3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>
    <tabColor indexed="46"/>
  </sheetPr>
  <dimension ref="B2:E27"/>
  <sheetViews>
    <sheetView zoomScale="150" zoomScaleNormal="150" workbookViewId="0" topLeftCell="A1">
      <selection activeCell="F27" sqref="F27"/>
    </sheetView>
  </sheetViews>
  <sheetFormatPr defaultColWidth="9.00390625" defaultRowHeight="12.75"/>
  <cols>
    <col min="1" max="1" width="4.375" style="2" customWidth="1"/>
    <col min="2" max="2" width="27.75390625" style="2" customWidth="1"/>
    <col min="3" max="3" width="25.75390625" style="2" customWidth="1"/>
    <col min="4" max="4" width="26.25390625" style="2" customWidth="1"/>
    <col min="5" max="8" width="9.125" style="2" customWidth="1"/>
    <col min="9" max="9" width="7.875" style="2" customWidth="1"/>
    <col min="10" max="10" width="19.25390625" style="2" customWidth="1"/>
    <col min="11" max="11" width="14.625" style="2" customWidth="1"/>
    <col min="12" max="12" width="14.125" style="2" customWidth="1"/>
    <col min="13" max="13" width="14.375" style="2" customWidth="1"/>
    <col min="14" max="14" width="14.625" style="2" customWidth="1"/>
    <col min="15" max="15" width="13.125" style="2" customWidth="1"/>
    <col min="16" max="16" width="17.25390625" style="2" customWidth="1"/>
    <col min="17" max="16384" width="9.125" style="2" customWidth="1"/>
  </cols>
  <sheetData>
    <row r="2" spans="4:5" ht="24.75" customHeight="1">
      <c r="D2" s="389" t="s">
        <v>87</v>
      </c>
      <c r="E2" s="67"/>
    </row>
    <row r="3" spans="4:5" ht="31.5" customHeight="1">
      <c r="D3" s="389"/>
      <c r="E3" s="67"/>
    </row>
    <row r="5" spans="2:5" ht="15.75" customHeight="1">
      <c r="B5" s="445" t="s">
        <v>88</v>
      </c>
      <c r="C5" s="445"/>
      <c r="D5" s="445"/>
      <c r="E5" s="244"/>
    </row>
    <row r="6" spans="2:5" ht="12.75" customHeight="1">
      <c r="B6" s="445"/>
      <c r="C6" s="445"/>
      <c r="D6" s="445"/>
      <c r="E6" s="244"/>
    </row>
    <row r="8" spans="2:4" ht="12.75" customHeight="1">
      <c r="B8" s="446" t="s">
        <v>553</v>
      </c>
      <c r="C8" s="449" t="s">
        <v>33</v>
      </c>
      <c r="D8" s="449" t="s">
        <v>552</v>
      </c>
    </row>
    <row r="9" spans="2:4" s="7" customFormat="1" ht="12.75" customHeight="1">
      <c r="B9" s="447"/>
      <c r="C9" s="450"/>
      <c r="D9" s="450"/>
    </row>
    <row r="10" spans="2:4" ht="12.75" customHeight="1">
      <c r="B10" s="448"/>
      <c r="C10" s="451"/>
      <c r="D10" s="451"/>
    </row>
    <row r="11" spans="2:4" ht="12.75">
      <c r="B11" s="33"/>
      <c r="C11" s="33"/>
      <c r="D11" s="33"/>
    </row>
    <row r="12" spans="2:4" s="52" customFormat="1" ht="12.75">
      <c r="B12" s="28" t="s">
        <v>89</v>
      </c>
      <c r="C12" s="112">
        <v>84000</v>
      </c>
      <c r="D12" s="237">
        <v>84000</v>
      </c>
    </row>
    <row r="13" spans="2:4" s="52" customFormat="1" ht="12.75">
      <c r="B13" s="111"/>
      <c r="C13" s="34"/>
      <c r="D13" s="34"/>
    </row>
    <row r="14" spans="2:4" s="52" customFormat="1" ht="12.75">
      <c r="B14" s="118" t="s">
        <v>90</v>
      </c>
      <c r="C14" s="112">
        <v>42000</v>
      </c>
      <c r="D14" s="112">
        <v>42000</v>
      </c>
    </row>
    <row r="15" spans="2:4" s="52" customFormat="1" ht="12.75">
      <c r="B15" s="111"/>
      <c r="C15" s="34"/>
      <c r="D15" s="34"/>
    </row>
    <row r="16" spans="2:4" s="52" customFormat="1" ht="25.5">
      <c r="B16" s="118" t="s">
        <v>91</v>
      </c>
      <c r="C16" s="112">
        <v>17250</v>
      </c>
      <c r="D16" s="237">
        <v>17250</v>
      </c>
    </row>
    <row r="17" spans="2:4" s="52" customFormat="1" ht="12.75">
      <c r="B17" s="111"/>
      <c r="C17" s="34"/>
      <c r="D17" s="34"/>
    </row>
    <row r="18" spans="2:4" s="52" customFormat="1" ht="24.75" customHeight="1">
      <c r="B18" s="118" t="s">
        <v>92</v>
      </c>
      <c r="C18" s="112">
        <v>95400</v>
      </c>
      <c r="D18" s="112">
        <v>95400</v>
      </c>
    </row>
    <row r="19" spans="2:4" s="52" customFormat="1" ht="12.75">
      <c r="B19" s="111"/>
      <c r="C19" s="34"/>
      <c r="D19" s="63"/>
    </row>
    <row r="20" spans="2:4" s="98" customFormat="1" ht="15.75">
      <c r="B20" s="100"/>
      <c r="C20" s="77">
        <f>C12+C16+C18+C14</f>
        <v>238650</v>
      </c>
      <c r="D20" s="77">
        <f>D12+D16+D18+D14</f>
        <v>238650</v>
      </c>
    </row>
    <row r="21" spans="3:4" ht="12.75">
      <c r="C21" s="35"/>
      <c r="D21" s="35"/>
    </row>
    <row r="22" spans="3:4" ht="12.75">
      <c r="C22" s="35"/>
      <c r="D22" s="35"/>
    </row>
    <row r="23" spans="3:4" ht="12.75">
      <c r="C23" s="35"/>
      <c r="D23" s="35"/>
    </row>
    <row r="25" ht="12.75">
      <c r="C25" s="73"/>
    </row>
    <row r="26" ht="12.75">
      <c r="C26" s="35"/>
    </row>
    <row r="27" ht="12.75">
      <c r="C27" s="35"/>
    </row>
  </sheetData>
  <mergeCells count="5">
    <mergeCell ref="D2:D3"/>
    <mergeCell ref="B8:B10"/>
    <mergeCell ref="C8:C10"/>
    <mergeCell ref="D8:D10"/>
    <mergeCell ref="B5:D6"/>
  </mergeCells>
  <printOptions horizontalCentered="1"/>
  <pageMargins left="0.11811023622047245" right="0.11811023622047245" top="0.52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tabColor indexed="15"/>
  </sheetPr>
  <dimension ref="B1:M324"/>
  <sheetViews>
    <sheetView zoomScale="150" zoomScaleNormal="150" workbookViewId="0" topLeftCell="B1">
      <pane xSplit="4" ySplit="6" topLeftCell="F313" activePane="bottomRight" state="frozen"/>
      <selection pane="topLeft" activeCell="P128" sqref="P128"/>
      <selection pane="topRight" activeCell="P128" sqref="P128"/>
      <selection pane="bottomLeft" activeCell="P128" sqref="P128"/>
      <selection pane="bottomRight" activeCell="E316" sqref="E316:F320"/>
    </sheetView>
  </sheetViews>
  <sheetFormatPr defaultColWidth="9.00390625" defaultRowHeight="12.75"/>
  <cols>
    <col min="1" max="1" width="2.25390625" style="239" customWidth="1"/>
    <col min="2" max="2" width="5.25390625" style="239" customWidth="1"/>
    <col min="3" max="3" width="7.25390625" style="239" customWidth="1"/>
    <col min="4" max="4" width="4.875" style="239" customWidth="1"/>
    <col min="5" max="5" width="27.625" style="239" customWidth="1"/>
    <col min="6" max="6" width="15.375" style="239" customWidth="1"/>
    <col min="7" max="7" width="42.375" style="321" customWidth="1"/>
    <col min="8" max="8" width="14.125" style="320" hidden="1" customWidth="1"/>
    <col min="9" max="13" width="14.125" style="239" hidden="1" customWidth="1"/>
    <col min="14" max="16384" width="9.125" style="239" customWidth="1"/>
  </cols>
  <sheetData>
    <row r="1" spans="2:13" ht="24.75" customHeight="1">
      <c r="B1" s="249" t="s">
        <v>14</v>
      </c>
      <c r="C1" s="241"/>
      <c r="D1" s="250"/>
      <c r="F1" s="246"/>
      <c r="G1" s="226" t="s">
        <v>543</v>
      </c>
      <c r="H1" s="251"/>
      <c r="I1" s="246"/>
      <c r="J1" s="246"/>
      <c r="K1" s="246"/>
      <c r="L1" s="246"/>
      <c r="M1" s="246"/>
    </row>
    <row r="2" spans="2:13" ht="6" customHeight="1" thickBot="1">
      <c r="B2" s="249"/>
      <c r="C2" s="241"/>
      <c r="D2" s="250"/>
      <c r="F2" s="246"/>
      <c r="G2" s="113"/>
      <c r="H2" s="251"/>
      <c r="I2" s="246"/>
      <c r="J2" s="246"/>
      <c r="K2" s="246"/>
      <c r="L2" s="246"/>
      <c r="M2" s="246"/>
    </row>
    <row r="3" spans="2:13" s="167" customFormat="1" ht="15.75" customHeight="1">
      <c r="B3" s="369" t="s">
        <v>97</v>
      </c>
      <c r="C3" s="371" t="s">
        <v>137</v>
      </c>
      <c r="D3" s="371" t="s">
        <v>99</v>
      </c>
      <c r="E3" s="371" t="s">
        <v>100</v>
      </c>
      <c r="F3" s="352" t="s">
        <v>45</v>
      </c>
      <c r="G3" s="373"/>
      <c r="H3" s="247" t="s">
        <v>511</v>
      </c>
      <c r="I3" s="248"/>
      <c r="J3" s="248"/>
      <c r="K3" s="248"/>
      <c r="L3" s="252" t="s">
        <v>371</v>
      </c>
      <c r="M3" s="248" t="s">
        <v>371</v>
      </c>
    </row>
    <row r="4" spans="2:13" s="254" customFormat="1" ht="57" customHeight="1" thickBot="1">
      <c r="B4" s="370"/>
      <c r="C4" s="372"/>
      <c r="D4" s="372"/>
      <c r="E4" s="372"/>
      <c r="F4" s="368"/>
      <c r="G4" s="374"/>
      <c r="H4" s="253" t="s">
        <v>309</v>
      </c>
      <c r="I4" s="253" t="s">
        <v>44</v>
      </c>
      <c r="J4" s="253" t="s">
        <v>506</v>
      </c>
      <c r="K4" s="253" t="s">
        <v>472</v>
      </c>
      <c r="L4" s="253" t="s">
        <v>83</v>
      </c>
      <c r="M4" s="253" t="s">
        <v>83</v>
      </c>
    </row>
    <row r="5" spans="2:13" ht="12.75">
      <c r="B5" s="255"/>
      <c r="C5" s="256"/>
      <c r="D5" s="256"/>
      <c r="E5" s="256"/>
      <c r="F5" s="256"/>
      <c r="G5" s="258"/>
      <c r="H5" s="257"/>
      <c r="I5" s="257"/>
      <c r="J5" s="257"/>
      <c r="K5" s="257"/>
      <c r="L5" s="257"/>
      <c r="M5" s="257"/>
    </row>
    <row r="6" spans="2:13" ht="51" customHeight="1" hidden="1">
      <c r="B6" s="255"/>
      <c r="C6" s="256"/>
      <c r="D6" s="256"/>
      <c r="E6" s="256"/>
      <c r="F6" s="259" t="s">
        <v>367</v>
      </c>
      <c r="G6" s="258"/>
      <c r="H6" s="257"/>
      <c r="I6" s="257"/>
      <c r="J6" s="257"/>
      <c r="K6" s="257"/>
      <c r="L6" s="257"/>
      <c r="M6" s="257"/>
    </row>
    <row r="7" spans="2:13" ht="12.75">
      <c r="B7" s="260" t="s">
        <v>489</v>
      </c>
      <c r="C7" s="261"/>
      <c r="D7" s="261"/>
      <c r="E7" s="262" t="s">
        <v>490</v>
      </c>
      <c r="F7" s="263">
        <f>F8+F12+F15+F17+F19</f>
        <v>366300</v>
      </c>
      <c r="G7" s="265"/>
      <c r="H7" s="339">
        <f aca="true" t="shared" si="0" ref="H7:M7">H8+H12+H15+H17+H19</f>
        <v>0</v>
      </c>
      <c r="I7" s="264">
        <f t="shared" si="0"/>
        <v>0</v>
      </c>
      <c r="J7" s="264">
        <f t="shared" si="0"/>
        <v>0</v>
      </c>
      <c r="K7" s="264">
        <f t="shared" si="0"/>
        <v>0</v>
      </c>
      <c r="L7" s="264">
        <f t="shared" si="0"/>
        <v>0</v>
      </c>
      <c r="M7" s="264">
        <f t="shared" si="0"/>
        <v>0</v>
      </c>
    </row>
    <row r="8" spans="2:13" s="167" customFormat="1" ht="12.75" customHeight="1">
      <c r="B8" s="266"/>
      <c r="C8" s="151" t="s">
        <v>491</v>
      </c>
      <c r="D8" s="43"/>
      <c r="E8" s="47" t="s">
        <v>9</v>
      </c>
      <c r="F8" s="267">
        <f>SUM(F9:F11)</f>
        <v>35000</v>
      </c>
      <c r="G8" s="269"/>
      <c r="H8" s="340">
        <f aca="true" t="shared" si="1" ref="H8:M8">SUM(H9:H11)</f>
        <v>0</v>
      </c>
      <c r="I8" s="268">
        <f t="shared" si="1"/>
        <v>0</v>
      </c>
      <c r="J8" s="268">
        <f t="shared" si="1"/>
        <v>0</v>
      </c>
      <c r="K8" s="268">
        <f t="shared" si="1"/>
        <v>0</v>
      </c>
      <c r="L8" s="268">
        <f t="shared" si="1"/>
        <v>0</v>
      </c>
      <c r="M8" s="268">
        <f t="shared" si="1"/>
        <v>0</v>
      </c>
    </row>
    <row r="9" spans="2:13" s="167" customFormat="1" ht="12.75">
      <c r="B9" s="266"/>
      <c r="C9" s="270"/>
      <c r="D9" s="44">
        <v>4210</v>
      </c>
      <c r="E9" s="45" t="s">
        <v>457</v>
      </c>
      <c r="F9" s="46">
        <v>4000</v>
      </c>
      <c r="G9" s="269" t="s">
        <v>514</v>
      </c>
      <c r="H9" s="301"/>
      <c r="I9" s="271"/>
      <c r="J9" s="271"/>
      <c r="K9" s="271"/>
      <c r="L9" s="271"/>
      <c r="M9" s="271"/>
    </row>
    <row r="10" spans="2:13" s="167" customFormat="1" ht="29.25" customHeight="1">
      <c r="B10" s="266"/>
      <c r="C10" s="270"/>
      <c r="D10" s="44">
        <v>4270</v>
      </c>
      <c r="E10" s="45" t="s">
        <v>451</v>
      </c>
      <c r="F10" s="46">
        <v>30000</v>
      </c>
      <c r="G10" s="350" t="s">
        <v>364</v>
      </c>
      <c r="H10" s="301"/>
      <c r="I10" s="271"/>
      <c r="J10" s="271"/>
      <c r="K10" s="271"/>
      <c r="L10" s="271"/>
      <c r="M10" s="271"/>
    </row>
    <row r="11" spans="2:13" s="167" customFormat="1" ht="30" customHeight="1">
      <c r="B11" s="266"/>
      <c r="C11" s="270"/>
      <c r="D11" s="44">
        <v>4300</v>
      </c>
      <c r="E11" s="45" t="s">
        <v>452</v>
      </c>
      <c r="F11" s="46">
        <v>1000</v>
      </c>
      <c r="G11" s="350"/>
      <c r="H11" s="301"/>
      <c r="I11" s="271"/>
      <c r="J11" s="271"/>
      <c r="K11" s="271"/>
      <c r="L11" s="271"/>
      <c r="M11" s="271"/>
    </row>
    <row r="12" spans="2:13" s="167" customFormat="1" ht="25.5">
      <c r="B12" s="266"/>
      <c r="C12" s="151" t="s">
        <v>492</v>
      </c>
      <c r="D12" s="43"/>
      <c r="E12" s="47" t="s">
        <v>426</v>
      </c>
      <c r="F12" s="267">
        <f>SUM(F13:F14)</f>
        <v>259500</v>
      </c>
      <c r="G12" s="274"/>
      <c r="H12" s="340">
        <f aca="true" t="shared" si="2" ref="H12:M12">SUM(H14:H14)</f>
        <v>0</v>
      </c>
      <c r="I12" s="268">
        <f t="shared" si="2"/>
        <v>0</v>
      </c>
      <c r="J12" s="268">
        <f t="shared" si="2"/>
        <v>0</v>
      </c>
      <c r="K12" s="268">
        <f t="shared" si="2"/>
        <v>0</v>
      </c>
      <c r="L12" s="268">
        <f t="shared" si="2"/>
        <v>0</v>
      </c>
      <c r="M12" s="268">
        <f t="shared" si="2"/>
        <v>0</v>
      </c>
    </row>
    <row r="13" spans="2:13" s="167" customFormat="1" ht="12.75">
      <c r="B13" s="266"/>
      <c r="C13" s="151"/>
      <c r="D13" s="44">
        <v>4300</v>
      </c>
      <c r="E13" s="45" t="s">
        <v>452</v>
      </c>
      <c r="F13" s="46">
        <v>30000</v>
      </c>
      <c r="G13" s="274" t="s">
        <v>536</v>
      </c>
      <c r="H13" s="341"/>
      <c r="I13" s="323"/>
      <c r="J13" s="323"/>
      <c r="K13" s="323"/>
      <c r="L13" s="323"/>
      <c r="M13" s="323"/>
    </row>
    <row r="14" spans="2:13" s="167" customFormat="1" ht="80.25" customHeight="1">
      <c r="B14" s="275"/>
      <c r="C14" s="270"/>
      <c r="D14" s="44">
        <v>6050</v>
      </c>
      <c r="E14" s="45" t="s">
        <v>455</v>
      </c>
      <c r="F14" s="134">
        <f>30000+10000+70000+31500+9000+24000+55000</f>
        <v>229500</v>
      </c>
      <c r="G14" s="274" t="s">
        <v>204</v>
      </c>
      <c r="H14" s="342"/>
      <c r="I14" s="277"/>
      <c r="J14" s="277"/>
      <c r="K14" s="277"/>
      <c r="L14" s="277"/>
      <c r="M14" s="277"/>
    </row>
    <row r="15" spans="2:13" s="167" customFormat="1" ht="94.5" customHeight="1">
      <c r="B15" s="266"/>
      <c r="C15" s="151" t="s">
        <v>115</v>
      </c>
      <c r="D15" s="43"/>
      <c r="E15" s="47" t="s">
        <v>116</v>
      </c>
      <c r="F15" s="267">
        <f>SUM(F16:F16)</f>
        <v>7700</v>
      </c>
      <c r="G15" s="351" t="s">
        <v>195</v>
      </c>
      <c r="H15" s="340">
        <f aca="true" t="shared" si="3" ref="H15:M15">SUM(H16:H16)</f>
        <v>0</v>
      </c>
      <c r="I15" s="268">
        <f t="shared" si="3"/>
        <v>0</v>
      </c>
      <c r="J15" s="268">
        <f t="shared" si="3"/>
        <v>0</v>
      </c>
      <c r="K15" s="268">
        <f t="shared" si="3"/>
        <v>0</v>
      </c>
      <c r="L15" s="268">
        <f t="shared" si="3"/>
        <v>0</v>
      </c>
      <c r="M15" s="268">
        <f t="shared" si="3"/>
        <v>0</v>
      </c>
    </row>
    <row r="16" spans="2:13" s="167" customFormat="1" ht="12.75">
      <c r="B16" s="266"/>
      <c r="C16" s="44"/>
      <c r="D16" s="44">
        <v>4300</v>
      </c>
      <c r="E16" s="45" t="s">
        <v>452</v>
      </c>
      <c r="F16" s="46">
        <v>7700</v>
      </c>
      <c r="G16" s="351"/>
      <c r="H16" s="301"/>
      <c r="I16" s="271"/>
      <c r="J16" s="271"/>
      <c r="K16" s="271"/>
      <c r="L16" s="271"/>
      <c r="M16" s="271"/>
    </row>
    <row r="17" spans="2:13" s="167" customFormat="1" ht="14.25" customHeight="1">
      <c r="B17" s="266"/>
      <c r="C17" s="151" t="s">
        <v>182</v>
      </c>
      <c r="D17" s="44"/>
      <c r="E17" s="47" t="s">
        <v>183</v>
      </c>
      <c r="F17" s="267">
        <f aca="true" t="shared" si="4" ref="F17:M17">SUM(F18)</f>
        <v>16100</v>
      </c>
      <c r="G17" s="278"/>
      <c r="H17" s="340">
        <f t="shared" si="4"/>
        <v>0</v>
      </c>
      <c r="I17" s="268">
        <f t="shared" si="4"/>
        <v>0</v>
      </c>
      <c r="J17" s="268">
        <f t="shared" si="4"/>
        <v>0</v>
      </c>
      <c r="K17" s="268">
        <f t="shared" si="4"/>
        <v>0</v>
      </c>
      <c r="L17" s="268">
        <f t="shared" si="4"/>
        <v>0</v>
      </c>
      <c r="M17" s="268">
        <f t="shared" si="4"/>
        <v>0</v>
      </c>
    </row>
    <row r="18" spans="2:13" s="167" customFormat="1" ht="51">
      <c r="B18" s="266"/>
      <c r="C18" s="44"/>
      <c r="D18" s="44">
        <v>2850</v>
      </c>
      <c r="E18" s="45" t="s">
        <v>316</v>
      </c>
      <c r="F18" s="46">
        <v>16100</v>
      </c>
      <c r="G18" s="274" t="s">
        <v>548</v>
      </c>
      <c r="H18" s="301"/>
      <c r="I18" s="271"/>
      <c r="J18" s="271"/>
      <c r="K18" s="271"/>
      <c r="L18" s="271"/>
      <c r="M18" s="271"/>
    </row>
    <row r="19" spans="2:13" s="167" customFormat="1" ht="18.75" customHeight="1">
      <c r="B19" s="266"/>
      <c r="C19" s="151" t="s">
        <v>8</v>
      </c>
      <c r="D19" s="43"/>
      <c r="E19" s="47" t="s">
        <v>324</v>
      </c>
      <c r="F19" s="267">
        <f>F21+F20</f>
        <v>48000</v>
      </c>
      <c r="G19" s="274"/>
      <c r="H19" s="340">
        <f aca="true" t="shared" si="5" ref="H19:M19">H21+H20</f>
        <v>0</v>
      </c>
      <c r="I19" s="268">
        <f t="shared" si="5"/>
        <v>0</v>
      </c>
      <c r="J19" s="268">
        <f t="shared" si="5"/>
        <v>0</v>
      </c>
      <c r="K19" s="268">
        <f t="shared" si="5"/>
        <v>0</v>
      </c>
      <c r="L19" s="273">
        <f t="shared" si="5"/>
        <v>0</v>
      </c>
      <c r="M19" s="268">
        <f t="shared" si="5"/>
        <v>0</v>
      </c>
    </row>
    <row r="20" spans="2:13" s="167" customFormat="1" ht="12.75" customHeight="1">
      <c r="B20" s="266"/>
      <c r="C20" s="151"/>
      <c r="D20" s="44">
        <v>4210</v>
      </c>
      <c r="E20" s="45" t="s">
        <v>457</v>
      </c>
      <c r="F20" s="46">
        <v>8000</v>
      </c>
      <c r="G20" s="350" t="s">
        <v>433</v>
      </c>
      <c r="H20" s="301"/>
      <c r="I20" s="271"/>
      <c r="J20" s="271"/>
      <c r="K20" s="271"/>
      <c r="L20" s="279"/>
      <c r="M20" s="271"/>
    </row>
    <row r="21" spans="2:13" s="167" customFormat="1" ht="21.75" customHeight="1">
      <c r="B21" s="266"/>
      <c r="C21" s="44"/>
      <c r="D21" s="44">
        <v>4300</v>
      </c>
      <c r="E21" s="45" t="s">
        <v>452</v>
      </c>
      <c r="F21" s="46">
        <v>40000</v>
      </c>
      <c r="G21" s="350"/>
      <c r="H21" s="301"/>
      <c r="I21" s="271"/>
      <c r="J21" s="271"/>
      <c r="K21" s="271"/>
      <c r="L21" s="271"/>
      <c r="M21" s="271"/>
    </row>
    <row r="22" spans="2:13" s="167" customFormat="1" ht="12.75">
      <c r="B22" s="260" t="s">
        <v>493</v>
      </c>
      <c r="C22" s="261"/>
      <c r="D22" s="261"/>
      <c r="E22" s="262" t="s">
        <v>325</v>
      </c>
      <c r="F22" s="280">
        <f>F23</f>
        <v>2000</v>
      </c>
      <c r="G22" s="282"/>
      <c r="H22" s="343">
        <f aca="true" t="shared" si="6" ref="H22:M22">H23</f>
        <v>0</v>
      </c>
      <c r="I22" s="281">
        <f t="shared" si="6"/>
        <v>0</v>
      </c>
      <c r="J22" s="281">
        <f t="shared" si="6"/>
        <v>0</v>
      </c>
      <c r="K22" s="281">
        <f t="shared" si="6"/>
        <v>0</v>
      </c>
      <c r="L22" s="281">
        <f t="shared" si="6"/>
        <v>0</v>
      </c>
      <c r="M22" s="281">
        <f t="shared" si="6"/>
        <v>0</v>
      </c>
    </row>
    <row r="23" spans="2:13" s="167" customFormat="1" ht="16.5" customHeight="1">
      <c r="B23" s="266"/>
      <c r="C23" s="151" t="s">
        <v>427</v>
      </c>
      <c r="D23" s="43"/>
      <c r="E23" s="47" t="s">
        <v>324</v>
      </c>
      <c r="F23" s="267">
        <f>SUM(F24:F25)</f>
        <v>2000</v>
      </c>
      <c r="G23" s="274"/>
      <c r="H23" s="340">
        <f aca="true" t="shared" si="7" ref="H23:M23">SUM(H24:H25)</f>
        <v>0</v>
      </c>
      <c r="I23" s="268">
        <f t="shared" si="7"/>
        <v>0</v>
      </c>
      <c r="J23" s="268">
        <f t="shared" si="7"/>
        <v>0</v>
      </c>
      <c r="K23" s="268">
        <f t="shared" si="7"/>
        <v>0</v>
      </c>
      <c r="L23" s="268">
        <f t="shared" si="7"/>
        <v>0</v>
      </c>
      <c r="M23" s="268">
        <f t="shared" si="7"/>
        <v>0</v>
      </c>
    </row>
    <row r="24" spans="2:13" s="167" customFormat="1" ht="27.75" customHeight="1">
      <c r="B24" s="266"/>
      <c r="C24" s="270"/>
      <c r="D24" s="44">
        <v>4210</v>
      </c>
      <c r="E24" s="45" t="s">
        <v>457</v>
      </c>
      <c r="F24" s="46">
        <v>1000</v>
      </c>
      <c r="G24" s="274" t="s">
        <v>499</v>
      </c>
      <c r="H24" s="301"/>
      <c r="I24" s="271"/>
      <c r="J24" s="271"/>
      <c r="K24" s="271"/>
      <c r="L24" s="271"/>
      <c r="M24" s="271"/>
    </row>
    <row r="25" spans="2:13" s="167" customFormat="1" ht="15.75" customHeight="1">
      <c r="B25" s="266"/>
      <c r="C25" s="270"/>
      <c r="D25" s="44">
        <v>4300</v>
      </c>
      <c r="E25" s="45" t="s">
        <v>452</v>
      </c>
      <c r="F25" s="46">
        <v>1000</v>
      </c>
      <c r="G25" s="274" t="s">
        <v>339</v>
      </c>
      <c r="H25" s="301"/>
      <c r="I25" s="271"/>
      <c r="J25" s="271"/>
      <c r="K25" s="271"/>
      <c r="L25" s="271"/>
      <c r="M25" s="271"/>
    </row>
    <row r="26" spans="2:13" s="167" customFormat="1" ht="12.75">
      <c r="B26" s="283">
        <v>600</v>
      </c>
      <c r="C26" s="284"/>
      <c r="D26" s="284"/>
      <c r="E26" s="285" t="s">
        <v>494</v>
      </c>
      <c r="F26" s="280">
        <f>F30+F27</f>
        <v>280000</v>
      </c>
      <c r="G26" s="282"/>
      <c r="H26" s="343">
        <f aca="true" t="shared" si="8" ref="H26:M26">H30+H27</f>
        <v>0</v>
      </c>
      <c r="I26" s="281">
        <f t="shared" si="8"/>
        <v>0</v>
      </c>
      <c r="J26" s="281">
        <f t="shared" si="8"/>
        <v>0</v>
      </c>
      <c r="K26" s="281">
        <f t="shared" si="8"/>
        <v>0</v>
      </c>
      <c r="L26" s="281">
        <f t="shared" si="8"/>
        <v>0</v>
      </c>
      <c r="M26" s="281">
        <f t="shared" si="8"/>
        <v>0</v>
      </c>
    </row>
    <row r="27" spans="2:13" s="218" customFormat="1" ht="12.75" hidden="1">
      <c r="B27" s="287"/>
      <c r="C27" s="43">
        <v>60014</v>
      </c>
      <c r="D27" s="43"/>
      <c r="E27" s="47" t="s">
        <v>60</v>
      </c>
      <c r="F27" s="288">
        <f>F29</f>
        <v>0</v>
      </c>
      <c r="G27" s="278"/>
      <c r="H27" s="344">
        <f aca="true" t="shared" si="9" ref="H27:M27">H29</f>
        <v>0</v>
      </c>
      <c r="I27" s="289">
        <f>I29+I28</f>
        <v>0</v>
      </c>
      <c r="J27" s="289">
        <f>J29+J28</f>
        <v>0</v>
      </c>
      <c r="K27" s="289">
        <f t="shared" si="9"/>
        <v>0</v>
      </c>
      <c r="L27" s="289">
        <f t="shared" si="9"/>
        <v>0</v>
      </c>
      <c r="M27" s="289">
        <f t="shared" si="9"/>
        <v>0</v>
      </c>
    </row>
    <row r="28" spans="2:13" s="218" customFormat="1" ht="80.25" customHeight="1" hidden="1">
      <c r="B28" s="287"/>
      <c r="C28" s="43"/>
      <c r="D28" s="44">
        <v>6300</v>
      </c>
      <c r="E28" s="45" t="s">
        <v>257</v>
      </c>
      <c r="F28" s="288"/>
      <c r="G28" s="278"/>
      <c r="H28" s="344"/>
      <c r="I28" s="290"/>
      <c r="J28" s="290"/>
      <c r="K28" s="289"/>
      <c r="L28" s="289"/>
      <c r="M28" s="289"/>
    </row>
    <row r="29" spans="2:13" s="218" customFormat="1" ht="38.25" hidden="1">
      <c r="B29" s="287"/>
      <c r="C29" s="44"/>
      <c r="D29" s="44">
        <v>6050</v>
      </c>
      <c r="E29" s="45" t="s">
        <v>455</v>
      </c>
      <c r="F29" s="291"/>
      <c r="G29" s="278" t="s">
        <v>500</v>
      </c>
      <c r="H29" s="345"/>
      <c r="I29" s="290"/>
      <c r="J29" s="290"/>
      <c r="K29" s="290"/>
      <c r="L29" s="290"/>
      <c r="M29" s="290"/>
    </row>
    <row r="30" spans="2:13" s="167" customFormat="1" ht="19.5" customHeight="1">
      <c r="B30" s="266"/>
      <c r="C30" s="43">
        <v>60016</v>
      </c>
      <c r="D30" s="43"/>
      <c r="E30" s="47" t="s">
        <v>495</v>
      </c>
      <c r="F30" s="267">
        <f>SUM(F31:F31)</f>
        <v>280000</v>
      </c>
      <c r="G30" s="350" t="s">
        <v>205</v>
      </c>
      <c r="H30" s="340">
        <f aca="true" t="shared" si="10" ref="H30:M30">SUM(H31:H31)</f>
        <v>0</v>
      </c>
      <c r="I30" s="268">
        <f t="shared" si="10"/>
        <v>0</v>
      </c>
      <c r="J30" s="268">
        <f t="shared" si="10"/>
        <v>0</v>
      </c>
      <c r="K30" s="268">
        <f t="shared" si="10"/>
        <v>0</v>
      </c>
      <c r="L30" s="268">
        <f t="shared" si="10"/>
        <v>0</v>
      </c>
      <c r="M30" s="268">
        <f t="shared" si="10"/>
        <v>0</v>
      </c>
    </row>
    <row r="31" spans="2:13" s="167" customFormat="1" ht="48" customHeight="1">
      <c r="B31" s="275"/>
      <c r="C31" s="270"/>
      <c r="D31" s="44">
        <v>6050</v>
      </c>
      <c r="E31" s="45" t="s">
        <v>455</v>
      </c>
      <c r="F31" s="46">
        <f>240000+40000</f>
        <v>280000</v>
      </c>
      <c r="G31" s="350"/>
      <c r="H31" s="301"/>
      <c r="I31" s="271"/>
      <c r="J31" s="271"/>
      <c r="K31" s="271"/>
      <c r="L31" s="271"/>
      <c r="M31" s="271"/>
    </row>
    <row r="32" spans="2:13" s="167" customFormat="1" ht="12.75">
      <c r="B32" s="283">
        <v>700</v>
      </c>
      <c r="C32" s="284"/>
      <c r="D32" s="284"/>
      <c r="E32" s="285" t="s">
        <v>66</v>
      </c>
      <c r="F32" s="280">
        <f>F36+F33</f>
        <v>1014300</v>
      </c>
      <c r="G32" s="282"/>
      <c r="H32" s="343">
        <f aca="true" t="shared" si="11" ref="H32:M32">H36+H33</f>
        <v>0</v>
      </c>
      <c r="I32" s="281">
        <f t="shared" si="11"/>
        <v>0</v>
      </c>
      <c r="J32" s="281">
        <f t="shared" si="11"/>
        <v>0</v>
      </c>
      <c r="K32" s="281">
        <f t="shared" si="11"/>
        <v>0</v>
      </c>
      <c r="L32" s="286">
        <f t="shared" si="11"/>
        <v>0</v>
      </c>
      <c r="M32" s="281">
        <f t="shared" si="11"/>
        <v>0</v>
      </c>
    </row>
    <row r="33" spans="2:13" s="167" customFormat="1" ht="27" customHeight="1">
      <c r="B33" s="266"/>
      <c r="C33" s="43">
        <v>70004</v>
      </c>
      <c r="D33" s="43"/>
      <c r="E33" s="47" t="s">
        <v>184</v>
      </c>
      <c r="F33" s="267">
        <f>SUM(F34:F34)</f>
        <v>336200</v>
      </c>
      <c r="G33" s="278"/>
      <c r="H33" s="340">
        <f aca="true" t="shared" si="12" ref="H33:M33">SUM(H34:H34)</f>
        <v>0</v>
      </c>
      <c r="I33" s="268">
        <f t="shared" si="12"/>
        <v>0</v>
      </c>
      <c r="J33" s="268">
        <f t="shared" si="12"/>
        <v>0</v>
      </c>
      <c r="K33" s="268">
        <f t="shared" si="12"/>
        <v>0</v>
      </c>
      <c r="L33" s="268">
        <f t="shared" si="12"/>
        <v>0</v>
      </c>
      <c r="M33" s="268">
        <f t="shared" si="12"/>
        <v>0</v>
      </c>
    </row>
    <row r="34" spans="2:13" s="246" customFormat="1" ht="54.75" customHeight="1">
      <c r="B34" s="293"/>
      <c r="C34" s="294"/>
      <c r="D34" s="44">
        <v>2650</v>
      </c>
      <c r="E34" s="45" t="s">
        <v>370</v>
      </c>
      <c r="F34" s="46">
        <v>336200</v>
      </c>
      <c r="G34" s="274" t="s">
        <v>535</v>
      </c>
      <c r="H34" s="301"/>
      <c r="I34" s="271"/>
      <c r="J34" s="271"/>
      <c r="K34" s="271"/>
      <c r="L34" s="271"/>
      <c r="M34" s="271"/>
    </row>
    <row r="35" spans="2:13" s="246" customFormat="1" ht="76.5" customHeight="1" hidden="1">
      <c r="B35" s="293"/>
      <c r="C35" s="294"/>
      <c r="D35" s="44">
        <v>6210</v>
      </c>
      <c r="E35" s="45" t="s">
        <v>469</v>
      </c>
      <c r="F35" s="46"/>
      <c r="G35" s="274"/>
      <c r="H35" s="301"/>
      <c r="I35" s="271"/>
      <c r="J35" s="271"/>
      <c r="K35" s="271"/>
      <c r="L35" s="271"/>
      <c r="M35" s="271"/>
    </row>
    <row r="36" spans="2:13" s="296" customFormat="1" ht="25.5">
      <c r="B36" s="287"/>
      <c r="C36" s="43">
        <v>70005</v>
      </c>
      <c r="D36" s="43"/>
      <c r="E36" s="47" t="s">
        <v>75</v>
      </c>
      <c r="F36" s="267">
        <f>SUM(F37:F39)</f>
        <v>678100</v>
      </c>
      <c r="G36" s="295"/>
      <c r="H36" s="340">
        <f aca="true" t="shared" si="13" ref="H36:M36">SUM(H37:H39)</f>
        <v>0</v>
      </c>
      <c r="I36" s="268">
        <f t="shared" si="13"/>
        <v>0</v>
      </c>
      <c r="J36" s="268">
        <f t="shared" si="13"/>
        <v>0</v>
      </c>
      <c r="K36" s="268">
        <f t="shared" si="13"/>
        <v>0</v>
      </c>
      <c r="L36" s="273">
        <f t="shared" si="13"/>
        <v>0</v>
      </c>
      <c r="M36" s="268">
        <f t="shared" si="13"/>
        <v>0</v>
      </c>
    </row>
    <row r="37" spans="2:13" s="296" customFormat="1" ht="139.5" customHeight="1">
      <c r="B37" s="287"/>
      <c r="C37" s="297"/>
      <c r="D37" s="44">
        <v>4300</v>
      </c>
      <c r="E37" s="45" t="s">
        <v>452</v>
      </c>
      <c r="F37" s="291">
        <f>15000+35000+8000+10000+6000+5000+1000+10000+32100+20000+86000</f>
        <v>228100</v>
      </c>
      <c r="G37" s="298" t="s">
        <v>206</v>
      </c>
      <c r="H37" s="345"/>
      <c r="I37" s="290"/>
      <c r="J37" s="290"/>
      <c r="K37" s="290"/>
      <c r="L37" s="290"/>
      <c r="M37" s="290"/>
    </row>
    <row r="38" spans="2:13" s="296" customFormat="1" ht="25.5">
      <c r="B38" s="287"/>
      <c r="C38" s="297"/>
      <c r="D38" s="44">
        <v>6050</v>
      </c>
      <c r="E38" s="45" t="s">
        <v>455</v>
      </c>
      <c r="F38" s="291">
        <v>180000</v>
      </c>
      <c r="G38" s="298" t="s">
        <v>61</v>
      </c>
      <c r="H38" s="345"/>
      <c r="I38" s="290"/>
      <c r="J38" s="290"/>
      <c r="K38" s="290"/>
      <c r="L38" s="292"/>
      <c r="M38" s="290"/>
    </row>
    <row r="39" spans="2:13" s="296" customFormat="1" ht="25.5">
      <c r="B39" s="287"/>
      <c r="C39" s="297"/>
      <c r="D39" s="44">
        <v>6060</v>
      </c>
      <c r="E39" s="45" t="s">
        <v>458</v>
      </c>
      <c r="F39" s="291">
        <f>40000+230000</f>
        <v>270000</v>
      </c>
      <c r="G39" s="298" t="s">
        <v>186</v>
      </c>
      <c r="H39" s="345"/>
      <c r="I39" s="290"/>
      <c r="J39" s="290"/>
      <c r="K39" s="290"/>
      <c r="L39" s="290"/>
      <c r="M39" s="290"/>
    </row>
    <row r="40" spans="2:13" s="167" customFormat="1" ht="12.75">
      <c r="B40" s="283">
        <v>710</v>
      </c>
      <c r="C40" s="284"/>
      <c r="D40" s="284"/>
      <c r="E40" s="285" t="s">
        <v>317</v>
      </c>
      <c r="F40" s="280">
        <f>F41+F44</f>
        <v>210000</v>
      </c>
      <c r="G40" s="349"/>
      <c r="H40" s="343">
        <f aca="true" t="shared" si="14" ref="H40:M40">H41+H44</f>
        <v>0</v>
      </c>
      <c r="I40" s="281">
        <f t="shared" si="14"/>
        <v>0</v>
      </c>
      <c r="J40" s="281">
        <f t="shared" si="14"/>
        <v>0</v>
      </c>
      <c r="K40" s="281">
        <f t="shared" si="14"/>
        <v>0</v>
      </c>
      <c r="L40" s="281">
        <f t="shared" si="14"/>
        <v>0</v>
      </c>
      <c r="M40" s="281">
        <f t="shared" si="14"/>
        <v>0</v>
      </c>
    </row>
    <row r="41" spans="2:13" s="167" customFormat="1" ht="27" customHeight="1">
      <c r="B41" s="266"/>
      <c r="C41" s="43">
        <v>71004</v>
      </c>
      <c r="D41" s="43"/>
      <c r="E41" s="47" t="s">
        <v>318</v>
      </c>
      <c r="F41" s="267">
        <f>SUM(F42:F43)</f>
        <v>180000</v>
      </c>
      <c r="G41" s="299"/>
      <c r="H41" s="340">
        <f>SUM(H42:H43)</f>
        <v>0</v>
      </c>
      <c r="I41" s="273">
        <f>SUM(I42:I43)</f>
        <v>0</v>
      </c>
      <c r="J41" s="268">
        <f>SUM(J43:J43)</f>
        <v>0</v>
      </c>
      <c r="K41" s="268">
        <f>SUM(K43:K43)</f>
        <v>0</v>
      </c>
      <c r="L41" s="268">
        <f>SUM(L43:L43)</f>
        <v>0</v>
      </c>
      <c r="M41" s="268">
        <f>SUM(M43:M43)</f>
        <v>0</v>
      </c>
    </row>
    <row r="42" spans="2:13" s="167" customFormat="1" ht="25.5">
      <c r="B42" s="266"/>
      <c r="C42" s="43"/>
      <c r="D42" s="44">
        <v>3030</v>
      </c>
      <c r="E42" s="45" t="s">
        <v>140</v>
      </c>
      <c r="F42" s="46">
        <v>3600</v>
      </c>
      <c r="G42" s="322" t="s">
        <v>432</v>
      </c>
      <c r="H42" s="340"/>
      <c r="I42" s="271"/>
      <c r="J42" s="268"/>
      <c r="K42" s="268"/>
      <c r="L42" s="268"/>
      <c r="M42" s="268"/>
    </row>
    <row r="43" spans="2:13" s="167" customFormat="1" ht="25.5">
      <c r="B43" s="266"/>
      <c r="C43" s="44"/>
      <c r="D43" s="44">
        <v>4300</v>
      </c>
      <c r="E43" s="45" t="s">
        <v>452</v>
      </c>
      <c r="F43" s="46">
        <v>176400</v>
      </c>
      <c r="G43" s="274" t="s">
        <v>431</v>
      </c>
      <c r="H43" s="301"/>
      <c r="I43" s="279"/>
      <c r="J43" s="271"/>
      <c r="K43" s="271"/>
      <c r="L43" s="271"/>
      <c r="M43" s="271"/>
    </row>
    <row r="44" spans="2:13" s="167" customFormat="1" ht="25.5" customHeight="1">
      <c r="B44" s="266"/>
      <c r="C44" s="43">
        <v>71014</v>
      </c>
      <c r="D44" s="43"/>
      <c r="E44" s="47" t="s">
        <v>319</v>
      </c>
      <c r="F44" s="267">
        <f aca="true" t="shared" si="15" ref="F44:M44">SUM(F45:F45)</f>
        <v>30000</v>
      </c>
      <c r="G44" s="274"/>
      <c r="H44" s="340">
        <f t="shared" si="15"/>
        <v>0</v>
      </c>
      <c r="I44" s="268">
        <f t="shared" si="15"/>
        <v>0</v>
      </c>
      <c r="J44" s="268">
        <f t="shared" si="15"/>
        <v>0</v>
      </c>
      <c r="K44" s="268">
        <f t="shared" si="15"/>
        <v>0</v>
      </c>
      <c r="L44" s="268">
        <f t="shared" si="15"/>
        <v>0</v>
      </c>
      <c r="M44" s="268">
        <f t="shared" si="15"/>
        <v>0</v>
      </c>
    </row>
    <row r="45" spans="2:13" s="167" customFormat="1" ht="12.75" customHeight="1">
      <c r="B45" s="266"/>
      <c r="C45" s="44"/>
      <c r="D45" s="44">
        <v>4300</v>
      </c>
      <c r="E45" s="45" t="s">
        <v>452</v>
      </c>
      <c r="F45" s="46">
        <v>30000</v>
      </c>
      <c r="G45" s="274" t="s">
        <v>545</v>
      </c>
      <c r="H45" s="301"/>
      <c r="I45" s="271"/>
      <c r="J45" s="271"/>
      <c r="K45" s="271"/>
      <c r="L45" s="271"/>
      <c r="M45" s="271"/>
    </row>
    <row r="46" spans="2:13" s="167" customFormat="1" ht="12.75">
      <c r="B46" s="283">
        <v>750</v>
      </c>
      <c r="C46" s="284"/>
      <c r="D46" s="284"/>
      <c r="E46" s="285" t="s">
        <v>496</v>
      </c>
      <c r="F46" s="280">
        <f>F47+F50+F57+F78</f>
        <v>2208441</v>
      </c>
      <c r="G46" s="282"/>
      <c r="H46" s="343">
        <f aca="true" t="shared" si="16" ref="H46:M46">H47+H50+H57+H78</f>
        <v>0</v>
      </c>
      <c r="I46" s="281">
        <f t="shared" si="16"/>
        <v>0</v>
      </c>
      <c r="J46" s="281">
        <f t="shared" si="16"/>
        <v>0</v>
      </c>
      <c r="K46" s="281">
        <f t="shared" si="16"/>
        <v>0</v>
      </c>
      <c r="L46" s="281">
        <f t="shared" si="16"/>
        <v>0</v>
      </c>
      <c r="M46" s="281">
        <f t="shared" si="16"/>
        <v>0</v>
      </c>
    </row>
    <row r="47" spans="2:13" s="167" customFormat="1" ht="12.75">
      <c r="B47" s="266"/>
      <c r="C47" s="43">
        <v>75011</v>
      </c>
      <c r="D47" s="43"/>
      <c r="E47" s="47" t="s">
        <v>5</v>
      </c>
      <c r="F47" s="267">
        <f>SUM(F48:F49)</f>
        <v>53800</v>
      </c>
      <c r="G47" s="274"/>
      <c r="H47" s="340">
        <f aca="true" t="shared" si="17" ref="H47:M47">SUM(H48:H49)</f>
        <v>0</v>
      </c>
      <c r="I47" s="268">
        <f t="shared" si="17"/>
        <v>0</v>
      </c>
      <c r="J47" s="268">
        <f t="shared" si="17"/>
        <v>0</v>
      </c>
      <c r="K47" s="268">
        <f t="shared" si="17"/>
        <v>0</v>
      </c>
      <c r="L47" s="268">
        <f t="shared" si="17"/>
        <v>0</v>
      </c>
      <c r="M47" s="268">
        <f t="shared" si="17"/>
        <v>0</v>
      </c>
    </row>
    <row r="48" spans="2:13" s="167" customFormat="1" ht="25.5">
      <c r="B48" s="266"/>
      <c r="C48" s="44"/>
      <c r="D48" s="44">
        <v>4010</v>
      </c>
      <c r="E48" s="45" t="s">
        <v>138</v>
      </c>
      <c r="F48" s="46">
        <v>45893</v>
      </c>
      <c r="G48" s="350" t="s">
        <v>320</v>
      </c>
      <c r="H48" s="301"/>
      <c r="I48" s="271"/>
      <c r="J48" s="271"/>
      <c r="K48" s="271"/>
      <c r="L48" s="271"/>
      <c r="M48" s="271"/>
    </row>
    <row r="49" spans="2:13" s="167" customFormat="1" ht="25.5">
      <c r="B49" s="266"/>
      <c r="C49" s="44"/>
      <c r="D49" s="44">
        <v>4110</v>
      </c>
      <c r="E49" s="45" t="s">
        <v>456</v>
      </c>
      <c r="F49" s="46">
        <v>7907</v>
      </c>
      <c r="G49" s="350"/>
      <c r="H49" s="301"/>
      <c r="I49" s="271"/>
      <c r="J49" s="271"/>
      <c r="K49" s="271"/>
      <c r="L49" s="271"/>
      <c r="M49" s="271"/>
    </row>
    <row r="50" spans="2:13" s="167" customFormat="1" ht="12.75">
      <c r="B50" s="266"/>
      <c r="C50" s="43">
        <v>75022</v>
      </c>
      <c r="D50" s="43"/>
      <c r="E50" s="47" t="s">
        <v>487</v>
      </c>
      <c r="F50" s="267">
        <f>SUM(F51:F56)</f>
        <v>157590</v>
      </c>
      <c r="G50" s="274"/>
      <c r="H50" s="340">
        <f aca="true" t="shared" si="18" ref="H50:M50">SUM(H51:H56)</f>
        <v>0</v>
      </c>
      <c r="I50" s="268">
        <f t="shared" si="18"/>
        <v>0</v>
      </c>
      <c r="J50" s="268">
        <f t="shared" si="18"/>
        <v>0</v>
      </c>
      <c r="K50" s="268">
        <f>SUM(K51:K56)</f>
        <v>0</v>
      </c>
      <c r="L50" s="268">
        <f t="shared" si="18"/>
        <v>0</v>
      </c>
      <c r="M50" s="268">
        <f t="shared" si="18"/>
        <v>0</v>
      </c>
    </row>
    <row r="51" spans="2:13" s="167" customFormat="1" ht="25.5">
      <c r="B51" s="266"/>
      <c r="C51" s="44"/>
      <c r="D51" s="44">
        <v>3030</v>
      </c>
      <c r="E51" s="45" t="s">
        <v>140</v>
      </c>
      <c r="F51" s="46">
        <v>91200</v>
      </c>
      <c r="G51" s="274" t="s">
        <v>411</v>
      </c>
      <c r="H51" s="301"/>
      <c r="I51" s="271"/>
      <c r="J51" s="271"/>
      <c r="K51" s="271"/>
      <c r="L51" s="271"/>
      <c r="M51" s="271"/>
    </row>
    <row r="52" spans="2:13" s="167" customFormat="1" ht="63.75">
      <c r="B52" s="266"/>
      <c r="C52" s="44"/>
      <c r="D52" s="44">
        <v>4210</v>
      </c>
      <c r="E52" s="45" t="s">
        <v>457</v>
      </c>
      <c r="F52" s="46">
        <f>39890-20000</f>
        <v>19890</v>
      </c>
      <c r="G52" s="274" t="s">
        <v>207</v>
      </c>
      <c r="H52" s="301"/>
      <c r="I52" s="271"/>
      <c r="J52" s="271"/>
      <c r="K52" s="271"/>
      <c r="L52" s="271"/>
      <c r="M52" s="271"/>
    </row>
    <row r="53" spans="2:13" s="167" customFormat="1" ht="12.75">
      <c r="B53" s="266"/>
      <c r="C53" s="44"/>
      <c r="D53" s="44">
        <v>4260</v>
      </c>
      <c r="E53" s="45" t="s">
        <v>453</v>
      </c>
      <c r="F53" s="46">
        <v>5000</v>
      </c>
      <c r="G53" s="274"/>
      <c r="H53" s="301"/>
      <c r="I53" s="271"/>
      <c r="J53" s="271"/>
      <c r="K53" s="271"/>
      <c r="L53" s="271"/>
      <c r="M53" s="271"/>
    </row>
    <row r="54" spans="2:13" s="167" customFormat="1" ht="25.5">
      <c r="B54" s="266"/>
      <c r="C54" s="44"/>
      <c r="D54" s="44">
        <v>4300</v>
      </c>
      <c r="E54" s="45" t="s">
        <v>452</v>
      </c>
      <c r="F54" s="46">
        <v>37500</v>
      </c>
      <c r="G54" s="274" t="s">
        <v>39</v>
      </c>
      <c r="H54" s="301"/>
      <c r="I54" s="271"/>
      <c r="J54" s="271"/>
      <c r="K54" s="279"/>
      <c r="L54" s="271"/>
      <c r="M54" s="271"/>
    </row>
    <row r="55" spans="2:13" s="167" customFormat="1" ht="12.75">
      <c r="B55" s="266"/>
      <c r="C55" s="44"/>
      <c r="D55" s="44">
        <v>4410</v>
      </c>
      <c r="E55" s="45" t="s">
        <v>141</v>
      </c>
      <c r="F55" s="46">
        <v>3000</v>
      </c>
      <c r="G55" s="274" t="s">
        <v>37</v>
      </c>
      <c r="H55" s="301"/>
      <c r="I55" s="271"/>
      <c r="J55" s="271"/>
      <c r="K55" s="271"/>
      <c r="L55" s="271"/>
      <c r="M55" s="271"/>
    </row>
    <row r="56" spans="2:13" s="167" customFormat="1" ht="12.75">
      <c r="B56" s="266"/>
      <c r="C56" s="44"/>
      <c r="D56" s="44">
        <v>4420</v>
      </c>
      <c r="E56" s="45" t="s">
        <v>96</v>
      </c>
      <c r="F56" s="46">
        <v>1000</v>
      </c>
      <c r="G56" s="274" t="s">
        <v>36</v>
      </c>
      <c r="H56" s="301"/>
      <c r="I56" s="271"/>
      <c r="J56" s="271"/>
      <c r="K56" s="271"/>
      <c r="L56" s="271"/>
      <c r="M56" s="271"/>
    </row>
    <row r="57" spans="2:13" s="167" customFormat="1" ht="12.75">
      <c r="B57" s="266"/>
      <c r="C57" s="43">
        <v>75023</v>
      </c>
      <c r="D57" s="43"/>
      <c r="E57" s="47" t="s">
        <v>533</v>
      </c>
      <c r="F57" s="267">
        <f>SUM(F58:F77)</f>
        <v>1917051</v>
      </c>
      <c r="G57" s="274"/>
      <c r="H57" s="340">
        <f aca="true" t="shared" si="19" ref="H57:M57">SUM(H58:H77)</f>
        <v>0</v>
      </c>
      <c r="I57" s="268">
        <f t="shared" si="19"/>
        <v>0</v>
      </c>
      <c r="J57" s="268">
        <f t="shared" si="19"/>
        <v>0</v>
      </c>
      <c r="K57" s="268">
        <f t="shared" si="19"/>
        <v>0</v>
      </c>
      <c r="L57" s="268">
        <f t="shared" si="19"/>
        <v>0</v>
      </c>
      <c r="M57" s="268">
        <f t="shared" si="19"/>
        <v>0</v>
      </c>
    </row>
    <row r="58" spans="2:13" s="167" customFormat="1" ht="25.5">
      <c r="B58" s="266"/>
      <c r="C58" s="44"/>
      <c r="D58" s="44">
        <v>3020</v>
      </c>
      <c r="E58" s="45" t="s">
        <v>454</v>
      </c>
      <c r="F58" s="46">
        <v>6500</v>
      </c>
      <c r="G58" s="274" t="s">
        <v>40</v>
      </c>
      <c r="H58" s="301"/>
      <c r="I58" s="271"/>
      <c r="J58" s="271"/>
      <c r="K58" s="271"/>
      <c r="L58" s="271"/>
      <c r="M58" s="271"/>
    </row>
    <row r="59" spans="2:13" s="167" customFormat="1" ht="25.5" customHeight="1">
      <c r="B59" s="266"/>
      <c r="C59" s="44"/>
      <c r="D59" s="44">
        <v>4010</v>
      </c>
      <c r="E59" s="45" t="s">
        <v>138</v>
      </c>
      <c r="F59" s="46">
        <v>1162700</v>
      </c>
      <c r="G59" s="350" t="s">
        <v>410</v>
      </c>
      <c r="H59" s="301"/>
      <c r="I59" s="271"/>
      <c r="J59" s="271"/>
      <c r="K59" s="271"/>
      <c r="L59" s="279"/>
      <c r="M59" s="271"/>
    </row>
    <row r="60" spans="2:13" s="167" customFormat="1" ht="25.5">
      <c r="B60" s="266"/>
      <c r="C60" s="44"/>
      <c r="D60" s="44">
        <v>4040</v>
      </c>
      <c r="E60" s="45" t="s">
        <v>139</v>
      </c>
      <c r="F60" s="46">
        <v>81700</v>
      </c>
      <c r="G60" s="350"/>
      <c r="H60" s="301"/>
      <c r="I60" s="271"/>
      <c r="J60" s="271"/>
      <c r="K60" s="271"/>
      <c r="L60" s="271"/>
      <c r="M60" s="271"/>
    </row>
    <row r="61" spans="2:13" s="167" customFormat="1" ht="25.5">
      <c r="B61" s="266"/>
      <c r="C61" s="44"/>
      <c r="D61" s="44">
        <v>4110</v>
      </c>
      <c r="E61" s="45" t="s">
        <v>456</v>
      </c>
      <c r="F61" s="46">
        <v>205980</v>
      </c>
      <c r="G61" s="350"/>
      <c r="H61" s="301"/>
      <c r="I61" s="271"/>
      <c r="J61" s="271"/>
      <c r="K61" s="271"/>
      <c r="L61" s="271"/>
      <c r="M61" s="271"/>
    </row>
    <row r="62" spans="2:13" s="167" customFormat="1" ht="12.75">
      <c r="B62" s="266"/>
      <c r="C62" s="44"/>
      <c r="D62" s="44">
        <v>4120</v>
      </c>
      <c r="E62" s="45" t="s">
        <v>478</v>
      </c>
      <c r="F62" s="46">
        <v>31020</v>
      </c>
      <c r="G62" s="350"/>
      <c r="H62" s="301"/>
      <c r="I62" s="271"/>
      <c r="J62" s="271"/>
      <c r="K62" s="271"/>
      <c r="L62" s="271"/>
      <c r="M62" s="271"/>
    </row>
    <row r="63" spans="2:13" s="167" customFormat="1" ht="66" customHeight="1">
      <c r="B63" s="266"/>
      <c r="C63" s="44"/>
      <c r="D63" s="44">
        <v>4210</v>
      </c>
      <c r="E63" s="45" t="s">
        <v>457</v>
      </c>
      <c r="F63" s="46">
        <f>10000+5000+13000+6700+27400+3000+5000</f>
        <v>70100</v>
      </c>
      <c r="G63" s="274" t="s">
        <v>208</v>
      </c>
      <c r="H63" s="301"/>
      <c r="I63" s="271"/>
      <c r="J63" s="271"/>
      <c r="K63" s="271"/>
      <c r="L63" s="271"/>
      <c r="M63" s="271"/>
    </row>
    <row r="64" spans="2:13" s="167" customFormat="1" ht="36" customHeight="1">
      <c r="B64" s="266"/>
      <c r="C64" s="44"/>
      <c r="D64" s="44">
        <v>4260</v>
      </c>
      <c r="E64" s="45" t="s">
        <v>453</v>
      </c>
      <c r="F64" s="46">
        <f>13500+500+200+22000</f>
        <v>36200</v>
      </c>
      <c r="G64" s="274" t="s">
        <v>209</v>
      </c>
      <c r="H64" s="301"/>
      <c r="I64" s="271"/>
      <c r="J64" s="271"/>
      <c r="K64" s="271"/>
      <c r="L64" s="271"/>
      <c r="M64" s="271"/>
    </row>
    <row r="65" spans="2:13" s="167" customFormat="1" ht="63.75">
      <c r="B65" s="266"/>
      <c r="C65" s="44"/>
      <c r="D65" s="44">
        <v>4270</v>
      </c>
      <c r="E65" s="45" t="s">
        <v>451</v>
      </c>
      <c r="F65" s="46">
        <v>18000</v>
      </c>
      <c r="G65" s="300" t="s">
        <v>210</v>
      </c>
      <c r="H65" s="301"/>
      <c r="I65" s="271"/>
      <c r="J65" s="271"/>
      <c r="K65" s="271"/>
      <c r="L65" s="271"/>
      <c r="M65" s="271"/>
    </row>
    <row r="66" spans="2:13" s="167" customFormat="1" ht="25.5">
      <c r="B66" s="266"/>
      <c r="C66" s="44"/>
      <c r="D66" s="44">
        <v>4280</v>
      </c>
      <c r="E66" s="45" t="s">
        <v>335</v>
      </c>
      <c r="F66" s="46">
        <v>400</v>
      </c>
      <c r="G66" s="300" t="s">
        <v>350</v>
      </c>
      <c r="H66" s="301"/>
      <c r="I66" s="271"/>
      <c r="J66" s="271"/>
      <c r="K66" s="271"/>
      <c r="L66" s="271"/>
      <c r="M66" s="271"/>
    </row>
    <row r="67" spans="2:13" s="167" customFormat="1" ht="63.75">
      <c r="B67" s="266"/>
      <c r="C67" s="44"/>
      <c r="D67" s="44">
        <v>4300</v>
      </c>
      <c r="E67" s="45" t="s">
        <v>452</v>
      </c>
      <c r="F67" s="46">
        <v>67850</v>
      </c>
      <c r="G67" s="274" t="s">
        <v>434</v>
      </c>
      <c r="H67" s="301"/>
      <c r="I67" s="271"/>
      <c r="J67" s="279"/>
      <c r="K67" s="271"/>
      <c r="L67" s="271"/>
      <c r="M67" s="271"/>
    </row>
    <row r="68" spans="2:13" s="167" customFormat="1" ht="25.5">
      <c r="B68" s="266"/>
      <c r="C68" s="44"/>
      <c r="D68" s="44">
        <v>4350</v>
      </c>
      <c r="E68" s="45" t="s">
        <v>243</v>
      </c>
      <c r="F68" s="46">
        <v>4500</v>
      </c>
      <c r="G68" s="274"/>
      <c r="H68" s="301"/>
      <c r="I68" s="271"/>
      <c r="J68" s="271"/>
      <c r="K68" s="271"/>
      <c r="L68" s="271"/>
      <c r="M68" s="271"/>
    </row>
    <row r="69" spans="2:13" s="167" customFormat="1" ht="38.25">
      <c r="B69" s="266"/>
      <c r="C69" s="44"/>
      <c r="D69" s="44">
        <v>4360</v>
      </c>
      <c r="E69" s="45" t="s">
        <v>341</v>
      </c>
      <c r="F69" s="46">
        <v>3100</v>
      </c>
      <c r="G69" s="274"/>
      <c r="H69" s="301"/>
      <c r="I69" s="271"/>
      <c r="J69" s="271"/>
      <c r="K69" s="271"/>
      <c r="L69" s="271"/>
      <c r="M69" s="271"/>
    </row>
    <row r="70" spans="2:13" s="167" customFormat="1" ht="38.25">
      <c r="B70" s="266"/>
      <c r="C70" s="44"/>
      <c r="D70" s="44">
        <v>4370</v>
      </c>
      <c r="E70" s="45" t="s">
        <v>336</v>
      </c>
      <c r="F70" s="46">
        <v>31500</v>
      </c>
      <c r="G70" s="274"/>
      <c r="H70" s="301"/>
      <c r="I70" s="271"/>
      <c r="J70" s="271"/>
      <c r="K70" s="271"/>
      <c r="L70" s="271"/>
      <c r="M70" s="271"/>
    </row>
    <row r="71" spans="2:13" s="167" customFormat="1" ht="28.5" customHeight="1">
      <c r="B71" s="266"/>
      <c r="C71" s="44"/>
      <c r="D71" s="44">
        <v>4410</v>
      </c>
      <c r="E71" s="45" t="s">
        <v>141</v>
      </c>
      <c r="F71" s="46">
        <v>32000</v>
      </c>
      <c r="G71" s="274" t="s">
        <v>211</v>
      </c>
      <c r="H71" s="301"/>
      <c r="I71" s="271"/>
      <c r="J71" s="271"/>
      <c r="K71" s="271"/>
      <c r="L71" s="271"/>
      <c r="M71" s="271"/>
    </row>
    <row r="72" spans="2:13" s="167" customFormat="1" ht="12.75">
      <c r="B72" s="266"/>
      <c r="C72" s="44"/>
      <c r="D72" s="44">
        <v>4420</v>
      </c>
      <c r="E72" s="45" t="s">
        <v>96</v>
      </c>
      <c r="F72" s="46">
        <v>2000</v>
      </c>
      <c r="G72" s="274"/>
      <c r="H72" s="301"/>
      <c r="I72" s="271"/>
      <c r="J72" s="271"/>
      <c r="K72" s="271"/>
      <c r="L72" s="271"/>
      <c r="M72" s="271"/>
    </row>
    <row r="73" spans="2:13" s="167" customFormat="1" ht="81.75" customHeight="1">
      <c r="B73" s="266"/>
      <c r="C73" s="44"/>
      <c r="D73" s="44">
        <v>4430</v>
      </c>
      <c r="E73" s="45" t="s">
        <v>142</v>
      </c>
      <c r="F73" s="46">
        <f>1000+5700+1800+1700+5500+81</f>
        <v>15781</v>
      </c>
      <c r="G73" s="274" t="s">
        <v>212</v>
      </c>
      <c r="H73" s="301"/>
      <c r="I73" s="271"/>
      <c r="J73" s="271"/>
      <c r="K73" s="271"/>
      <c r="L73" s="279"/>
      <c r="M73" s="271"/>
    </row>
    <row r="74" spans="2:13" s="167" customFormat="1" ht="25.5">
      <c r="B74" s="266"/>
      <c r="C74" s="44"/>
      <c r="D74" s="44">
        <v>4440</v>
      </c>
      <c r="E74" s="45" t="s">
        <v>479</v>
      </c>
      <c r="F74" s="46">
        <v>35520</v>
      </c>
      <c r="G74" s="274"/>
      <c r="H74" s="301"/>
      <c r="I74" s="271"/>
      <c r="J74" s="271"/>
      <c r="K74" s="271"/>
      <c r="L74" s="271"/>
      <c r="M74" s="271"/>
    </row>
    <row r="75" spans="2:13" s="167" customFormat="1" ht="38.25">
      <c r="B75" s="266"/>
      <c r="C75" s="44"/>
      <c r="D75" s="44">
        <v>4740</v>
      </c>
      <c r="E75" s="45" t="s">
        <v>346</v>
      </c>
      <c r="F75" s="46">
        <f>10000</f>
        <v>10000</v>
      </c>
      <c r="G75" s="274" t="s">
        <v>349</v>
      </c>
      <c r="H75" s="301"/>
      <c r="I75" s="271"/>
      <c r="J75" s="271"/>
      <c r="K75" s="271"/>
      <c r="L75" s="271"/>
      <c r="M75" s="271"/>
    </row>
    <row r="76" spans="2:13" s="167" customFormat="1" ht="30.75" customHeight="1">
      <c r="B76" s="266"/>
      <c r="C76" s="44"/>
      <c r="D76" s="44">
        <v>4750</v>
      </c>
      <c r="E76" s="45" t="s">
        <v>347</v>
      </c>
      <c r="F76" s="46">
        <f>20000</f>
        <v>20000</v>
      </c>
      <c r="G76" s="274" t="s">
        <v>348</v>
      </c>
      <c r="H76" s="301"/>
      <c r="I76" s="271"/>
      <c r="J76" s="271"/>
      <c r="K76" s="271"/>
      <c r="L76" s="271"/>
      <c r="M76" s="271"/>
    </row>
    <row r="77" spans="2:13" s="167" customFormat="1" ht="38.25" customHeight="1">
      <c r="B77" s="266"/>
      <c r="C77" s="44"/>
      <c r="D77" s="44">
        <v>6060</v>
      </c>
      <c r="E77" s="45" t="s">
        <v>458</v>
      </c>
      <c r="F77" s="46">
        <f>60200+22000</f>
        <v>82200</v>
      </c>
      <c r="G77" s="274" t="s">
        <v>213</v>
      </c>
      <c r="H77" s="301"/>
      <c r="I77" s="271"/>
      <c r="J77" s="271"/>
      <c r="K77" s="279"/>
      <c r="L77" s="271"/>
      <c r="M77" s="271"/>
    </row>
    <row r="78" spans="2:13" s="167" customFormat="1" ht="12.75">
      <c r="B78" s="266"/>
      <c r="C78" s="43">
        <v>75095</v>
      </c>
      <c r="D78" s="43"/>
      <c r="E78" s="47" t="s">
        <v>324</v>
      </c>
      <c r="F78" s="267">
        <f>SUM(F79:F83)</f>
        <v>80000</v>
      </c>
      <c r="G78" s="274"/>
      <c r="H78" s="340">
        <f aca="true" t="shared" si="20" ref="H78:M78">SUM(H79:H83)</f>
        <v>0</v>
      </c>
      <c r="I78" s="268">
        <f t="shared" si="20"/>
        <v>0</v>
      </c>
      <c r="J78" s="268">
        <f t="shared" si="20"/>
        <v>0</v>
      </c>
      <c r="K78" s="268">
        <f t="shared" si="20"/>
        <v>0</v>
      </c>
      <c r="L78" s="268">
        <f t="shared" si="20"/>
        <v>0</v>
      </c>
      <c r="M78" s="268">
        <f t="shared" si="20"/>
        <v>0</v>
      </c>
    </row>
    <row r="79" spans="2:13" s="167" customFormat="1" ht="12.75" hidden="1">
      <c r="B79" s="266"/>
      <c r="C79" s="43"/>
      <c r="D79" s="44">
        <v>4170</v>
      </c>
      <c r="E79" s="45" t="s">
        <v>253</v>
      </c>
      <c r="F79" s="46"/>
      <c r="G79" s="274"/>
      <c r="H79" s="301"/>
      <c r="I79" s="271"/>
      <c r="J79" s="271"/>
      <c r="K79" s="271"/>
      <c r="L79" s="271"/>
      <c r="M79" s="271"/>
    </row>
    <row r="80" spans="2:13" s="167" customFormat="1" ht="30.75" customHeight="1">
      <c r="B80" s="266"/>
      <c r="C80" s="43"/>
      <c r="D80" s="44">
        <v>4210</v>
      </c>
      <c r="E80" s="45" t="s">
        <v>457</v>
      </c>
      <c r="F80" s="46">
        <v>37000</v>
      </c>
      <c r="G80" s="350" t="s">
        <v>214</v>
      </c>
      <c r="H80" s="301"/>
      <c r="I80" s="271"/>
      <c r="J80" s="271"/>
      <c r="K80" s="271"/>
      <c r="L80" s="271"/>
      <c r="M80" s="271"/>
    </row>
    <row r="81" spans="2:13" s="167" customFormat="1" ht="19.5" customHeight="1">
      <c r="B81" s="266"/>
      <c r="C81" s="43"/>
      <c r="D81" s="44">
        <v>4260</v>
      </c>
      <c r="E81" s="45" t="s">
        <v>453</v>
      </c>
      <c r="F81" s="46">
        <v>25000</v>
      </c>
      <c r="G81" s="350"/>
      <c r="H81" s="301"/>
      <c r="I81" s="271"/>
      <c r="J81" s="271"/>
      <c r="K81" s="271"/>
      <c r="L81" s="271"/>
      <c r="M81" s="271"/>
    </row>
    <row r="82" spans="2:13" s="167" customFormat="1" ht="18" customHeight="1">
      <c r="B82" s="266"/>
      <c r="C82" s="43"/>
      <c r="D82" s="44">
        <v>4270</v>
      </c>
      <c r="E82" s="45" t="s">
        <v>459</v>
      </c>
      <c r="F82" s="46">
        <v>8000</v>
      </c>
      <c r="G82" s="350"/>
      <c r="H82" s="301"/>
      <c r="I82" s="271"/>
      <c r="J82" s="271"/>
      <c r="K82" s="271"/>
      <c r="L82" s="271"/>
      <c r="M82" s="271"/>
    </row>
    <row r="83" spans="2:13" s="167" customFormat="1" ht="18.75" customHeight="1">
      <c r="B83" s="266"/>
      <c r="C83" s="44"/>
      <c r="D83" s="44">
        <v>4300</v>
      </c>
      <c r="E83" s="45" t="s">
        <v>452</v>
      </c>
      <c r="F83" s="46">
        <v>10000</v>
      </c>
      <c r="G83" s="350"/>
      <c r="H83" s="301"/>
      <c r="I83" s="271"/>
      <c r="J83" s="271"/>
      <c r="K83" s="271"/>
      <c r="L83" s="279"/>
      <c r="M83" s="271"/>
    </row>
    <row r="84" spans="2:13" s="167" customFormat="1" ht="48.75" customHeight="1">
      <c r="B84" s="283">
        <v>751</v>
      </c>
      <c r="C84" s="284"/>
      <c r="D84" s="284"/>
      <c r="E84" s="285" t="s">
        <v>512</v>
      </c>
      <c r="F84" s="280">
        <f>F85</f>
        <v>1095</v>
      </c>
      <c r="G84" s="282"/>
      <c r="H84" s="343">
        <f aca="true" t="shared" si="21" ref="H84:M84">H85</f>
        <v>0</v>
      </c>
      <c r="I84" s="281">
        <f t="shared" si="21"/>
        <v>0</v>
      </c>
      <c r="J84" s="281">
        <f t="shared" si="21"/>
        <v>0</v>
      </c>
      <c r="K84" s="281">
        <f t="shared" si="21"/>
        <v>0</v>
      </c>
      <c r="L84" s="281">
        <f t="shared" si="21"/>
        <v>0</v>
      </c>
      <c r="M84" s="281">
        <f t="shared" si="21"/>
        <v>0</v>
      </c>
    </row>
    <row r="85" spans="2:13" s="303" customFormat="1" ht="38.25">
      <c r="B85" s="266"/>
      <c r="C85" s="297">
        <v>75101</v>
      </c>
      <c r="D85" s="297"/>
      <c r="E85" s="302" t="s">
        <v>516</v>
      </c>
      <c r="F85" s="267">
        <f>SUM(F86:F86)</f>
        <v>1095</v>
      </c>
      <c r="G85" s="269"/>
      <c r="H85" s="340">
        <f aca="true" t="shared" si="22" ref="H85:M85">SUM(H86:H86)</f>
        <v>0</v>
      </c>
      <c r="I85" s="268">
        <f t="shared" si="22"/>
        <v>0</v>
      </c>
      <c r="J85" s="268">
        <f t="shared" si="22"/>
        <v>0</v>
      </c>
      <c r="K85" s="268">
        <f t="shared" si="22"/>
        <v>0</v>
      </c>
      <c r="L85" s="268">
        <f t="shared" si="22"/>
        <v>0</v>
      </c>
      <c r="M85" s="268">
        <f t="shared" si="22"/>
        <v>0</v>
      </c>
    </row>
    <row r="86" spans="2:13" s="167" customFormat="1" ht="20.25" customHeight="1">
      <c r="B86" s="266"/>
      <c r="C86" s="44"/>
      <c r="D86" s="44">
        <v>4300</v>
      </c>
      <c r="E86" s="45" t="s">
        <v>452</v>
      </c>
      <c r="F86" s="46">
        <v>1095</v>
      </c>
      <c r="G86" s="269" t="s">
        <v>320</v>
      </c>
      <c r="H86" s="301"/>
      <c r="I86" s="271"/>
      <c r="J86" s="271"/>
      <c r="K86" s="271"/>
      <c r="L86" s="271"/>
      <c r="M86" s="271"/>
    </row>
    <row r="87" spans="2:13" s="167" customFormat="1" ht="25.5">
      <c r="B87" s="283">
        <v>754</v>
      </c>
      <c r="C87" s="284"/>
      <c r="D87" s="284"/>
      <c r="E87" s="285" t="s">
        <v>413</v>
      </c>
      <c r="F87" s="280">
        <f>F88+F90+F103</f>
        <v>126180</v>
      </c>
      <c r="G87" s="282"/>
      <c r="H87" s="343">
        <f aca="true" t="shared" si="23" ref="H87:M87">H88+H90+H103</f>
        <v>0</v>
      </c>
      <c r="I87" s="281">
        <f t="shared" si="23"/>
        <v>0</v>
      </c>
      <c r="J87" s="281">
        <f t="shared" si="23"/>
        <v>0</v>
      </c>
      <c r="K87" s="281">
        <f t="shared" si="23"/>
        <v>0</v>
      </c>
      <c r="L87" s="281">
        <f t="shared" si="23"/>
        <v>0</v>
      </c>
      <c r="M87" s="281">
        <f t="shared" si="23"/>
        <v>0</v>
      </c>
    </row>
    <row r="88" spans="2:13" s="167" customFormat="1" ht="12.75">
      <c r="B88" s="266"/>
      <c r="C88" s="43">
        <v>75403</v>
      </c>
      <c r="D88" s="43"/>
      <c r="E88" s="47" t="s">
        <v>488</v>
      </c>
      <c r="F88" s="267">
        <f aca="true" t="shared" si="24" ref="F88:M88">SUM(F89:F89)</f>
        <v>2000</v>
      </c>
      <c r="G88" s="274"/>
      <c r="H88" s="340">
        <f t="shared" si="24"/>
        <v>0</v>
      </c>
      <c r="I88" s="268">
        <f t="shared" si="24"/>
        <v>0</v>
      </c>
      <c r="J88" s="268">
        <f t="shared" si="24"/>
        <v>0</v>
      </c>
      <c r="K88" s="268">
        <f t="shared" si="24"/>
        <v>0</v>
      </c>
      <c r="L88" s="268">
        <f t="shared" si="24"/>
        <v>0</v>
      </c>
      <c r="M88" s="268">
        <f t="shared" si="24"/>
        <v>0</v>
      </c>
    </row>
    <row r="89" spans="2:13" s="167" customFormat="1" ht="12.75">
      <c r="B89" s="266"/>
      <c r="C89" s="44"/>
      <c r="D89" s="44">
        <v>4210</v>
      </c>
      <c r="E89" s="45" t="s">
        <v>457</v>
      </c>
      <c r="F89" s="46">
        <v>2000</v>
      </c>
      <c r="G89" s="274" t="s">
        <v>440</v>
      </c>
      <c r="H89" s="301"/>
      <c r="I89" s="271"/>
      <c r="J89" s="271"/>
      <c r="K89" s="271"/>
      <c r="L89" s="271"/>
      <c r="M89" s="271"/>
    </row>
    <row r="90" spans="2:13" s="167" customFormat="1" ht="12.75">
      <c r="B90" s="266"/>
      <c r="C90" s="43">
        <v>75412</v>
      </c>
      <c r="D90" s="43"/>
      <c r="E90" s="47" t="s">
        <v>74</v>
      </c>
      <c r="F90" s="267">
        <f>SUM(F91:F101)</f>
        <v>119180</v>
      </c>
      <c r="G90" s="274"/>
      <c r="H90" s="340">
        <f aca="true" t="shared" si="25" ref="H90:M90">SUM(H91:H101)</f>
        <v>0</v>
      </c>
      <c r="I90" s="268">
        <f t="shared" si="25"/>
        <v>0</v>
      </c>
      <c r="J90" s="268">
        <f t="shared" si="25"/>
        <v>0</v>
      </c>
      <c r="K90" s="268">
        <f t="shared" si="25"/>
        <v>0</v>
      </c>
      <c r="L90" s="268">
        <f t="shared" si="25"/>
        <v>0</v>
      </c>
      <c r="M90" s="268">
        <f t="shared" si="25"/>
        <v>0</v>
      </c>
    </row>
    <row r="91" spans="2:13" s="167" customFormat="1" ht="63.75" customHeight="1">
      <c r="B91" s="266"/>
      <c r="C91" s="43"/>
      <c r="D91" s="44">
        <v>6230</v>
      </c>
      <c r="E91" s="45" t="s">
        <v>310</v>
      </c>
      <c r="F91" s="46">
        <v>10000</v>
      </c>
      <c r="G91" s="274" t="s">
        <v>363</v>
      </c>
      <c r="H91" s="301"/>
      <c r="I91" s="271"/>
      <c r="J91" s="271"/>
      <c r="K91" s="271"/>
      <c r="L91" s="271"/>
      <c r="M91" s="271"/>
    </row>
    <row r="92" spans="2:13" s="167" customFormat="1" ht="28.5" customHeight="1">
      <c r="B92" s="266"/>
      <c r="C92" s="44"/>
      <c r="D92" s="44">
        <v>3030</v>
      </c>
      <c r="E92" s="45" t="s">
        <v>140</v>
      </c>
      <c r="F92" s="46">
        <v>31000</v>
      </c>
      <c r="G92" s="269" t="s">
        <v>501</v>
      </c>
      <c r="H92" s="301"/>
      <c r="I92" s="271"/>
      <c r="J92" s="271"/>
      <c r="K92" s="271"/>
      <c r="L92" s="271"/>
      <c r="M92" s="271"/>
    </row>
    <row r="93" spans="2:13" s="167" customFormat="1" ht="19.5" customHeight="1">
      <c r="B93" s="266"/>
      <c r="C93" s="44"/>
      <c r="D93" s="44">
        <v>4170</v>
      </c>
      <c r="E93" s="45" t="s">
        <v>253</v>
      </c>
      <c r="F93" s="46">
        <v>2880</v>
      </c>
      <c r="G93" s="269" t="s">
        <v>502</v>
      </c>
      <c r="H93" s="301"/>
      <c r="I93" s="271"/>
      <c r="J93" s="271"/>
      <c r="K93" s="271"/>
      <c r="L93" s="271"/>
      <c r="M93" s="271"/>
    </row>
    <row r="94" spans="2:13" s="167" customFormat="1" ht="108" customHeight="1">
      <c r="B94" s="266"/>
      <c r="C94" s="44"/>
      <c r="D94" s="44">
        <v>4210</v>
      </c>
      <c r="E94" s="45" t="s">
        <v>457</v>
      </c>
      <c r="F94" s="46">
        <v>35000</v>
      </c>
      <c r="G94" s="269" t="s">
        <v>58</v>
      </c>
      <c r="H94" s="301"/>
      <c r="I94" s="271"/>
      <c r="J94" s="271"/>
      <c r="K94" s="271"/>
      <c r="L94" s="271"/>
      <c r="M94" s="271"/>
    </row>
    <row r="95" spans="2:13" s="167" customFormat="1" ht="38.25">
      <c r="B95" s="266"/>
      <c r="C95" s="44"/>
      <c r="D95" s="44">
        <v>4260</v>
      </c>
      <c r="E95" s="45" t="s">
        <v>453</v>
      </c>
      <c r="F95" s="46">
        <v>10000</v>
      </c>
      <c r="G95" s="269" t="s">
        <v>145</v>
      </c>
      <c r="H95" s="301"/>
      <c r="I95" s="271"/>
      <c r="J95" s="271"/>
      <c r="K95" s="271"/>
      <c r="L95" s="271"/>
      <c r="M95" s="271"/>
    </row>
    <row r="96" spans="2:13" s="167" customFormat="1" ht="17.25" customHeight="1">
      <c r="B96" s="266"/>
      <c r="C96" s="44"/>
      <c r="D96" s="44">
        <v>4270</v>
      </c>
      <c r="E96" s="45" t="s">
        <v>459</v>
      </c>
      <c r="F96" s="46">
        <v>10000</v>
      </c>
      <c r="G96" s="269" t="s">
        <v>340</v>
      </c>
      <c r="H96" s="301"/>
      <c r="I96" s="271"/>
      <c r="J96" s="271"/>
      <c r="K96" s="271"/>
      <c r="L96" s="271"/>
      <c r="M96" s="271"/>
    </row>
    <row r="97" spans="2:13" s="167" customFormat="1" ht="17.25" customHeight="1">
      <c r="B97" s="266"/>
      <c r="C97" s="44"/>
      <c r="D97" s="44">
        <v>4280</v>
      </c>
      <c r="E97" s="45" t="s">
        <v>335</v>
      </c>
      <c r="F97" s="46">
        <v>1800</v>
      </c>
      <c r="G97" s="269" t="s">
        <v>198</v>
      </c>
      <c r="H97" s="301"/>
      <c r="I97" s="271"/>
      <c r="J97" s="271"/>
      <c r="K97" s="271"/>
      <c r="L97" s="271"/>
      <c r="M97" s="271"/>
    </row>
    <row r="98" spans="2:13" s="167" customFormat="1" ht="25.5">
      <c r="B98" s="266"/>
      <c r="C98" s="44"/>
      <c r="D98" s="44">
        <v>4300</v>
      </c>
      <c r="E98" s="45" t="s">
        <v>452</v>
      </c>
      <c r="F98" s="46">
        <v>3800</v>
      </c>
      <c r="G98" s="269" t="s">
        <v>308</v>
      </c>
      <c r="H98" s="301"/>
      <c r="I98" s="271"/>
      <c r="J98" s="271"/>
      <c r="K98" s="271"/>
      <c r="L98" s="271"/>
      <c r="M98" s="271"/>
    </row>
    <row r="99" spans="2:13" s="167" customFormat="1" ht="38.25">
      <c r="B99" s="266"/>
      <c r="C99" s="44"/>
      <c r="D99" s="44">
        <v>4360</v>
      </c>
      <c r="E99" s="45" t="s">
        <v>341</v>
      </c>
      <c r="F99" s="46">
        <v>200</v>
      </c>
      <c r="G99" s="269" t="s">
        <v>342</v>
      </c>
      <c r="H99" s="301"/>
      <c r="I99" s="271"/>
      <c r="J99" s="271"/>
      <c r="K99" s="271"/>
      <c r="L99" s="271"/>
      <c r="M99" s="271"/>
    </row>
    <row r="100" spans="2:13" s="167" customFormat="1" ht="15" customHeight="1">
      <c r="B100" s="266"/>
      <c r="C100" s="44"/>
      <c r="D100" s="44">
        <v>4410</v>
      </c>
      <c r="E100" s="45" t="s">
        <v>141</v>
      </c>
      <c r="F100" s="46">
        <v>500</v>
      </c>
      <c r="G100" s="269" t="s">
        <v>307</v>
      </c>
      <c r="H100" s="301"/>
      <c r="I100" s="271"/>
      <c r="J100" s="271"/>
      <c r="K100" s="271"/>
      <c r="L100" s="271"/>
      <c r="M100" s="271"/>
    </row>
    <row r="101" spans="2:13" s="167" customFormat="1" ht="25.5">
      <c r="B101" s="266"/>
      <c r="C101" s="44"/>
      <c r="D101" s="44">
        <v>4430</v>
      </c>
      <c r="E101" s="45" t="s">
        <v>142</v>
      </c>
      <c r="F101" s="46">
        <v>14000</v>
      </c>
      <c r="G101" s="269" t="s">
        <v>343</v>
      </c>
      <c r="H101" s="301"/>
      <c r="I101" s="271"/>
      <c r="J101" s="271"/>
      <c r="K101" s="271"/>
      <c r="L101" s="279"/>
      <c r="M101" s="271"/>
    </row>
    <row r="102" spans="2:13" s="167" customFormat="1" ht="25.5" customHeight="1" hidden="1">
      <c r="B102" s="266"/>
      <c r="C102" s="44"/>
      <c r="D102" s="44">
        <v>6050</v>
      </c>
      <c r="E102" s="45" t="s">
        <v>455</v>
      </c>
      <c r="F102" s="46"/>
      <c r="G102" s="269"/>
      <c r="H102" s="301"/>
      <c r="I102" s="271"/>
      <c r="J102" s="271"/>
      <c r="K102" s="271"/>
      <c r="L102" s="271"/>
      <c r="M102" s="271"/>
    </row>
    <row r="103" spans="2:13" s="167" customFormat="1" ht="12.75">
      <c r="B103" s="266"/>
      <c r="C103" s="43">
        <v>75414</v>
      </c>
      <c r="D103" s="43"/>
      <c r="E103" s="47" t="s">
        <v>134</v>
      </c>
      <c r="F103" s="267">
        <f>SUM(F104:F107)</f>
        <v>5000</v>
      </c>
      <c r="G103" s="274"/>
      <c r="H103" s="340">
        <f aca="true" t="shared" si="26" ref="H103:M103">SUM(H104:H107)</f>
        <v>0</v>
      </c>
      <c r="I103" s="268">
        <f t="shared" si="26"/>
        <v>0</v>
      </c>
      <c r="J103" s="268">
        <f t="shared" si="26"/>
        <v>0</v>
      </c>
      <c r="K103" s="268">
        <f t="shared" si="26"/>
        <v>0</v>
      </c>
      <c r="L103" s="268">
        <f t="shared" si="26"/>
        <v>0</v>
      </c>
      <c r="M103" s="268">
        <f t="shared" si="26"/>
        <v>0</v>
      </c>
    </row>
    <row r="104" spans="2:13" s="167" customFormat="1" ht="12.75" customHeight="1">
      <c r="B104" s="266"/>
      <c r="C104" s="44"/>
      <c r="D104" s="44">
        <v>4170</v>
      </c>
      <c r="E104" s="45" t="s">
        <v>253</v>
      </c>
      <c r="F104" s="46">
        <v>400</v>
      </c>
      <c r="G104" s="350" t="s">
        <v>10</v>
      </c>
      <c r="H104" s="301"/>
      <c r="I104" s="271"/>
      <c r="J104" s="271"/>
      <c r="K104" s="271"/>
      <c r="L104" s="271"/>
      <c r="M104" s="271"/>
    </row>
    <row r="105" spans="2:13" s="167" customFormat="1" ht="12.75">
      <c r="B105" s="266"/>
      <c r="C105" s="44"/>
      <c r="D105" s="44">
        <v>4210</v>
      </c>
      <c r="E105" s="45" t="s">
        <v>457</v>
      </c>
      <c r="F105" s="46">
        <v>4000</v>
      </c>
      <c r="G105" s="350"/>
      <c r="H105" s="301"/>
      <c r="I105" s="271"/>
      <c r="J105" s="271"/>
      <c r="K105" s="271"/>
      <c r="L105" s="271"/>
      <c r="M105" s="271"/>
    </row>
    <row r="106" spans="2:13" s="167" customFormat="1" ht="12.75">
      <c r="B106" s="266"/>
      <c r="C106" s="44"/>
      <c r="D106" s="44">
        <v>4300</v>
      </c>
      <c r="E106" s="45" t="s">
        <v>452</v>
      </c>
      <c r="F106" s="46">
        <v>500</v>
      </c>
      <c r="G106" s="350"/>
      <c r="H106" s="301"/>
      <c r="I106" s="271"/>
      <c r="J106" s="271"/>
      <c r="K106" s="271"/>
      <c r="L106" s="271"/>
      <c r="M106" s="271"/>
    </row>
    <row r="107" spans="2:13" s="167" customFormat="1" ht="12.75">
      <c r="B107" s="266"/>
      <c r="C107" s="44"/>
      <c r="D107" s="44">
        <v>4410</v>
      </c>
      <c r="E107" s="45" t="s">
        <v>141</v>
      </c>
      <c r="F107" s="46">
        <v>100</v>
      </c>
      <c r="G107" s="350"/>
      <c r="H107" s="301"/>
      <c r="I107" s="271"/>
      <c r="J107" s="271"/>
      <c r="K107" s="271"/>
      <c r="L107" s="271"/>
      <c r="M107" s="271"/>
    </row>
    <row r="108" spans="2:13" s="167" customFormat="1" ht="51">
      <c r="B108" s="283">
        <v>756</v>
      </c>
      <c r="C108" s="284"/>
      <c r="D108" s="284"/>
      <c r="E108" s="285" t="s">
        <v>414</v>
      </c>
      <c r="F108" s="280">
        <f>F109</f>
        <v>38500</v>
      </c>
      <c r="G108" s="282"/>
      <c r="H108" s="343">
        <f aca="true" t="shared" si="27" ref="H108:M108">H109</f>
        <v>0</v>
      </c>
      <c r="I108" s="281">
        <f t="shared" si="27"/>
        <v>0</v>
      </c>
      <c r="J108" s="281">
        <f t="shared" si="27"/>
        <v>0</v>
      </c>
      <c r="K108" s="281">
        <f t="shared" si="27"/>
        <v>0</v>
      </c>
      <c r="L108" s="281">
        <f t="shared" si="27"/>
        <v>0</v>
      </c>
      <c r="M108" s="281">
        <f t="shared" si="27"/>
        <v>0</v>
      </c>
    </row>
    <row r="109" spans="2:13" s="167" customFormat="1" ht="38.25">
      <c r="B109" s="266"/>
      <c r="C109" s="43">
        <v>75647</v>
      </c>
      <c r="D109" s="43"/>
      <c r="E109" s="47" t="s">
        <v>326</v>
      </c>
      <c r="F109" s="267">
        <f>SUM(F110:F112)</f>
        <v>38500</v>
      </c>
      <c r="G109" s="269"/>
      <c r="H109" s="340">
        <f aca="true" t="shared" si="28" ref="H109:M109">SUM(H110:H112)</f>
        <v>0</v>
      </c>
      <c r="I109" s="268">
        <f t="shared" si="28"/>
        <v>0</v>
      </c>
      <c r="J109" s="268">
        <f t="shared" si="28"/>
        <v>0</v>
      </c>
      <c r="K109" s="268">
        <f t="shared" si="28"/>
        <v>0</v>
      </c>
      <c r="L109" s="268">
        <f t="shared" si="28"/>
        <v>0</v>
      </c>
      <c r="M109" s="268">
        <f t="shared" si="28"/>
        <v>0</v>
      </c>
    </row>
    <row r="110" spans="2:13" s="167" customFormat="1" ht="25.5">
      <c r="B110" s="266"/>
      <c r="C110" s="44"/>
      <c r="D110" s="44">
        <v>4100</v>
      </c>
      <c r="E110" s="45" t="s">
        <v>460</v>
      </c>
      <c r="F110" s="46">
        <v>35000</v>
      </c>
      <c r="G110" s="269" t="s">
        <v>146</v>
      </c>
      <c r="H110" s="301"/>
      <c r="I110" s="271"/>
      <c r="J110" s="271"/>
      <c r="K110" s="279"/>
      <c r="L110" s="271"/>
      <c r="M110" s="271"/>
    </row>
    <row r="111" spans="2:13" s="167" customFormat="1" ht="27.75" customHeight="1">
      <c r="B111" s="266"/>
      <c r="C111" s="44"/>
      <c r="D111" s="44">
        <v>4210</v>
      </c>
      <c r="E111" s="45" t="s">
        <v>457</v>
      </c>
      <c r="F111" s="46">
        <v>500</v>
      </c>
      <c r="G111" s="269" t="s">
        <v>147</v>
      </c>
      <c r="H111" s="301"/>
      <c r="I111" s="271"/>
      <c r="J111" s="271"/>
      <c r="K111" s="271"/>
      <c r="L111" s="271"/>
      <c r="M111" s="271"/>
    </row>
    <row r="112" spans="2:13" s="167" customFormat="1" ht="28.5" customHeight="1">
      <c r="B112" s="266"/>
      <c r="C112" s="44"/>
      <c r="D112" s="44">
        <v>4610</v>
      </c>
      <c r="E112" s="45" t="s">
        <v>18</v>
      </c>
      <c r="F112" s="46">
        <v>3000</v>
      </c>
      <c r="G112" s="269" t="s">
        <v>311</v>
      </c>
      <c r="H112" s="301"/>
      <c r="I112" s="271"/>
      <c r="J112" s="271"/>
      <c r="K112" s="271"/>
      <c r="L112" s="271"/>
      <c r="M112" s="271"/>
    </row>
    <row r="113" spans="2:13" s="167" customFormat="1" ht="12.75">
      <c r="B113" s="283">
        <v>757</v>
      </c>
      <c r="C113" s="284"/>
      <c r="D113" s="284"/>
      <c r="E113" s="285" t="s">
        <v>549</v>
      </c>
      <c r="F113" s="280">
        <f aca="true" t="shared" si="29" ref="F113:M113">F114</f>
        <v>191000</v>
      </c>
      <c r="G113" s="282"/>
      <c r="H113" s="343">
        <f t="shared" si="29"/>
        <v>0</v>
      </c>
      <c r="I113" s="281">
        <f t="shared" si="29"/>
        <v>0</v>
      </c>
      <c r="J113" s="281">
        <f t="shared" si="29"/>
        <v>0</v>
      </c>
      <c r="K113" s="281">
        <f t="shared" si="29"/>
        <v>0</v>
      </c>
      <c r="L113" s="281">
        <f t="shared" si="29"/>
        <v>0</v>
      </c>
      <c r="M113" s="281">
        <f t="shared" si="29"/>
        <v>0</v>
      </c>
    </row>
    <row r="114" spans="2:13" s="167" customFormat="1" ht="38.25">
      <c r="B114" s="266"/>
      <c r="C114" s="43">
        <v>75702</v>
      </c>
      <c r="D114" s="43"/>
      <c r="E114" s="47" t="s">
        <v>550</v>
      </c>
      <c r="F114" s="267">
        <f>SUM(F115:F115)</f>
        <v>191000</v>
      </c>
      <c r="G114" s="269"/>
      <c r="H114" s="340">
        <f aca="true" t="shared" si="30" ref="H114:M114">SUM(H115:H115)</f>
        <v>0</v>
      </c>
      <c r="I114" s="268">
        <f t="shared" si="30"/>
        <v>0</v>
      </c>
      <c r="J114" s="268">
        <f t="shared" si="30"/>
        <v>0</v>
      </c>
      <c r="K114" s="268">
        <f t="shared" si="30"/>
        <v>0</v>
      </c>
      <c r="L114" s="268">
        <f t="shared" si="30"/>
        <v>0</v>
      </c>
      <c r="M114" s="268">
        <f t="shared" si="30"/>
        <v>0</v>
      </c>
    </row>
    <row r="115" spans="2:13" s="167" customFormat="1" ht="51">
      <c r="B115" s="266"/>
      <c r="C115" s="44"/>
      <c r="D115" s="44">
        <v>8070</v>
      </c>
      <c r="E115" s="45" t="s">
        <v>497</v>
      </c>
      <c r="F115" s="46">
        <v>191000</v>
      </c>
      <c r="G115" s="269" t="s">
        <v>158</v>
      </c>
      <c r="H115" s="301"/>
      <c r="I115" s="271"/>
      <c r="J115" s="271"/>
      <c r="K115" s="271"/>
      <c r="L115" s="271"/>
      <c r="M115" s="271"/>
    </row>
    <row r="116" spans="2:13" s="167" customFormat="1" ht="12.75">
      <c r="B116" s="283">
        <v>758</v>
      </c>
      <c r="C116" s="284"/>
      <c r="D116" s="284"/>
      <c r="E116" s="285" t="s">
        <v>135</v>
      </c>
      <c r="F116" s="280">
        <f>F117</f>
        <v>50000</v>
      </c>
      <c r="G116" s="282"/>
      <c r="H116" s="343">
        <f aca="true" t="shared" si="31" ref="H116:M116">H117</f>
        <v>0</v>
      </c>
      <c r="I116" s="286">
        <f t="shared" si="31"/>
        <v>0</v>
      </c>
      <c r="J116" s="286">
        <f t="shared" si="31"/>
        <v>0</v>
      </c>
      <c r="K116" s="286">
        <f t="shared" si="31"/>
        <v>0</v>
      </c>
      <c r="L116" s="281">
        <f t="shared" si="31"/>
        <v>0</v>
      </c>
      <c r="M116" s="281">
        <f t="shared" si="31"/>
        <v>0</v>
      </c>
    </row>
    <row r="117" spans="2:13" s="167" customFormat="1" ht="36" customHeight="1">
      <c r="B117" s="266"/>
      <c r="C117" s="43">
        <v>75818</v>
      </c>
      <c r="D117" s="43"/>
      <c r="E117" s="47" t="s">
        <v>464</v>
      </c>
      <c r="F117" s="267">
        <f aca="true" t="shared" si="32" ref="F117:M117">SUM(F118:F118)</f>
        <v>50000</v>
      </c>
      <c r="G117" s="350" t="s">
        <v>199</v>
      </c>
      <c r="H117" s="340">
        <f t="shared" si="32"/>
        <v>0</v>
      </c>
      <c r="I117" s="273">
        <f t="shared" si="32"/>
        <v>0</v>
      </c>
      <c r="J117" s="273">
        <f t="shared" si="32"/>
        <v>0</v>
      </c>
      <c r="K117" s="273">
        <f t="shared" si="32"/>
        <v>0</v>
      </c>
      <c r="L117" s="268">
        <f t="shared" si="32"/>
        <v>0</v>
      </c>
      <c r="M117" s="268">
        <f t="shared" si="32"/>
        <v>0</v>
      </c>
    </row>
    <row r="118" spans="2:13" s="167" customFormat="1" ht="35.25" customHeight="1">
      <c r="B118" s="266"/>
      <c r="C118" s="44"/>
      <c r="D118" s="44">
        <v>4810</v>
      </c>
      <c r="E118" s="45" t="s">
        <v>465</v>
      </c>
      <c r="F118" s="46">
        <v>50000</v>
      </c>
      <c r="G118" s="350"/>
      <c r="H118" s="301"/>
      <c r="I118" s="279"/>
      <c r="J118" s="279"/>
      <c r="K118" s="279"/>
      <c r="L118" s="271"/>
      <c r="M118" s="271"/>
    </row>
    <row r="119" spans="2:13" s="167" customFormat="1" ht="12.75">
      <c r="B119" s="283">
        <v>801</v>
      </c>
      <c r="C119" s="284"/>
      <c r="D119" s="284"/>
      <c r="E119" s="285" t="s">
        <v>76</v>
      </c>
      <c r="F119" s="280">
        <f>F120+F156+F175+F194+F203+F218+F216+F140</f>
        <v>5978295</v>
      </c>
      <c r="G119" s="282"/>
      <c r="H119" s="343">
        <f aca="true" t="shared" si="33" ref="H119:M119">H120+H156+H175+H194+H203+H218+H216+H140</f>
        <v>0</v>
      </c>
      <c r="I119" s="281">
        <f t="shared" si="33"/>
        <v>0</v>
      </c>
      <c r="J119" s="281">
        <f t="shared" si="33"/>
        <v>0</v>
      </c>
      <c r="K119" s="281" t="e">
        <f t="shared" si="33"/>
        <v>#REF!</v>
      </c>
      <c r="L119" s="281">
        <f t="shared" si="33"/>
        <v>0</v>
      </c>
      <c r="M119" s="281">
        <f t="shared" si="33"/>
        <v>0</v>
      </c>
    </row>
    <row r="120" spans="2:13" s="167" customFormat="1" ht="12.75">
      <c r="B120" s="266"/>
      <c r="C120" s="43">
        <v>80101</v>
      </c>
      <c r="D120" s="43"/>
      <c r="E120" s="47" t="s">
        <v>480</v>
      </c>
      <c r="F120" s="267">
        <f>SUM(F121:F139)</f>
        <v>2673790</v>
      </c>
      <c r="G120" s="274"/>
      <c r="H120" s="340">
        <f aca="true" t="shared" si="34" ref="H120:M120">SUM(H121:H137)</f>
        <v>0</v>
      </c>
      <c r="I120" s="268">
        <f t="shared" si="34"/>
        <v>0</v>
      </c>
      <c r="J120" s="268">
        <f t="shared" si="34"/>
        <v>0</v>
      </c>
      <c r="K120" s="268">
        <f t="shared" si="34"/>
        <v>0</v>
      </c>
      <c r="L120" s="268">
        <f t="shared" si="34"/>
        <v>0</v>
      </c>
      <c r="M120" s="268">
        <f t="shared" si="34"/>
        <v>0</v>
      </c>
    </row>
    <row r="121" spans="2:13" s="167" customFormat="1" ht="39.75" customHeight="1">
      <c r="B121" s="266"/>
      <c r="C121" s="44"/>
      <c r="D121" s="44">
        <v>3020</v>
      </c>
      <c r="E121" s="45" t="s">
        <v>454</v>
      </c>
      <c r="F121" s="46">
        <v>84000</v>
      </c>
      <c r="G121" s="274" t="s">
        <v>1</v>
      </c>
      <c r="H121" s="301"/>
      <c r="I121" s="271"/>
      <c r="J121" s="271"/>
      <c r="K121" s="271"/>
      <c r="L121" s="271"/>
      <c r="M121" s="271"/>
    </row>
    <row r="122" spans="2:13" s="167" customFormat="1" ht="29.25" customHeight="1" hidden="1">
      <c r="B122" s="266"/>
      <c r="C122" s="44"/>
      <c r="D122" s="44">
        <v>3260</v>
      </c>
      <c r="E122" s="45" t="s">
        <v>374</v>
      </c>
      <c r="F122" s="46"/>
      <c r="G122" s="274"/>
      <c r="H122" s="301"/>
      <c r="I122" s="271"/>
      <c r="J122" s="271"/>
      <c r="K122" s="271"/>
      <c r="L122" s="271"/>
      <c r="M122" s="271"/>
    </row>
    <row r="123" spans="2:13" s="167" customFormat="1" ht="25.5">
      <c r="B123" s="266"/>
      <c r="C123" s="44"/>
      <c r="D123" s="44">
        <v>4010</v>
      </c>
      <c r="E123" s="45" t="s">
        <v>138</v>
      </c>
      <c r="F123" s="46">
        <v>1598500</v>
      </c>
      <c r="G123" s="274" t="s">
        <v>200</v>
      </c>
      <c r="H123" s="301"/>
      <c r="I123" s="271"/>
      <c r="J123" s="271"/>
      <c r="K123" s="279"/>
      <c r="L123" s="271"/>
      <c r="M123" s="271"/>
    </row>
    <row r="124" spans="2:13" s="167" customFormat="1" ht="25.5">
      <c r="B124" s="266"/>
      <c r="C124" s="44"/>
      <c r="D124" s="44">
        <v>4040</v>
      </c>
      <c r="E124" s="45" t="s">
        <v>139</v>
      </c>
      <c r="F124" s="46">
        <v>122600</v>
      </c>
      <c r="G124" s="274"/>
      <c r="H124" s="301"/>
      <c r="I124" s="271"/>
      <c r="J124" s="279"/>
      <c r="K124" s="271"/>
      <c r="L124" s="271"/>
      <c r="M124" s="271"/>
    </row>
    <row r="125" spans="2:13" s="167" customFormat="1" ht="25.5">
      <c r="B125" s="266"/>
      <c r="C125" s="44"/>
      <c r="D125" s="44">
        <v>4110</v>
      </c>
      <c r="E125" s="45" t="s">
        <v>456</v>
      </c>
      <c r="F125" s="46">
        <v>336600</v>
      </c>
      <c r="G125" s="274"/>
      <c r="H125" s="301"/>
      <c r="I125" s="271"/>
      <c r="J125" s="271"/>
      <c r="K125" s="271"/>
      <c r="L125" s="271"/>
      <c r="M125" s="271"/>
    </row>
    <row r="126" spans="2:13" s="167" customFormat="1" ht="12.75">
      <c r="B126" s="266"/>
      <c r="C126" s="44"/>
      <c r="D126" s="44">
        <v>4120</v>
      </c>
      <c r="E126" s="45" t="s">
        <v>478</v>
      </c>
      <c r="F126" s="46">
        <v>45900</v>
      </c>
      <c r="G126" s="274"/>
      <c r="H126" s="301"/>
      <c r="I126" s="271"/>
      <c r="J126" s="271"/>
      <c r="K126" s="271"/>
      <c r="L126" s="271"/>
      <c r="M126" s="271"/>
    </row>
    <row r="127" spans="2:13" s="167" customFormat="1" ht="27.75" customHeight="1">
      <c r="B127" s="266"/>
      <c r="C127" s="44"/>
      <c r="D127" s="44">
        <v>4210</v>
      </c>
      <c r="E127" s="45" t="s">
        <v>457</v>
      </c>
      <c r="F127" s="46">
        <v>162000</v>
      </c>
      <c r="G127" s="274" t="s">
        <v>201</v>
      </c>
      <c r="H127" s="301"/>
      <c r="I127" s="271"/>
      <c r="J127" s="271"/>
      <c r="K127" s="271"/>
      <c r="L127" s="271"/>
      <c r="M127" s="271"/>
    </row>
    <row r="128" spans="2:13" s="167" customFormat="1" ht="25.5">
      <c r="B128" s="266"/>
      <c r="C128" s="44"/>
      <c r="D128" s="44">
        <v>4240</v>
      </c>
      <c r="E128" s="45" t="s">
        <v>466</v>
      </c>
      <c r="F128" s="46">
        <v>7400</v>
      </c>
      <c r="G128" s="274" t="s">
        <v>474</v>
      </c>
      <c r="H128" s="301"/>
      <c r="I128" s="271"/>
      <c r="J128" s="271"/>
      <c r="K128" s="271"/>
      <c r="L128" s="271"/>
      <c r="M128" s="271"/>
    </row>
    <row r="129" spans="2:13" s="167" customFormat="1" ht="12.75">
      <c r="B129" s="266"/>
      <c r="C129" s="44"/>
      <c r="D129" s="44">
        <v>4260</v>
      </c>
      <c r="E129" s="45" t="s">
        <v>453</v>
      </c>
      <c r="F129" s="46">
        <v>129000</v>
      </c>
      <c r="G129" s="274" t="s">
        <v>351</v>
      </c>
      <c r="H129" s="301"/>
      <c r="I129" s="271"/>
      <c r="J129" s="271"/>
      <c r="K129" s="271"/>
      <c r="L129" s="271"/>
      <c r="M129" s="271"/>
    </row>
    <row r="130" spans="2:13" s="167" customFormat="1" ht="12.75">
      <c r="B130" s="266"/>
      <c r="C130" s="44"/>
      <c r="D130" s="44">
        <v>4270</v>
      </c>
      <c r="E130" s="45" t="s">
        <v>451</v>
      </c>
      <c r="F130" s="46">
        <v>9000</v>
      </c>
      <c r="G130" s="274" t="s">
        <v>401</v>
      </c>
      <c r="H130" s="301"/>
      <c r="I130" s="271"/>
      <c r="J130" s="271"/>
      <c r="K130" s="271"/>
      <c r="L130" s="271"/>
      <c r="M130" s="271"/>
    </row>
    <row r="131" spans="2:13" s="167" customFormat="1" ht="25.5">
      <c r="B131" s="266"/>
      <c r="C131" s="44"/>
      <c r="D131" s="44">
        <v>4280</v>
      </c>
      <c r="E131" s="45" t="s">
        <v>335</v>
      </c>
      <c r="F131" s="46">
        <v>4300</v>
      </c>
      <c r="G131" s="300" t="s">
        <v>350</v>
      </c>
      <c r="H131" s="301"/>
      <c r="I131" s="271"/>
      <c r="J131" s="271"/>
      <c r="K131" s="271"/>
      <c r="L131" s="271"/>
      <c r="M131" s="271"/>
    </row>
    <row r="132" spans="2:13" s="167" customFormat="1" ht="25.5">
      <c r="B132" s="266"/>
      <c r="C132" s="44"/>
      <c r="D132" s="44">
        <v>4300</v>
      </c>
      <c r="E132" s="45" t="s">
        <v>452</v>
      </c>
      <c r="F132" s="46">
        <v>37000</v>
      </c>
      <c r="G132" s="274" t="s">
        <v>352</v>
      </c>
      <c r="H132" s="301"/>
      <c r="I132" s="271"/>
      <c r="J132" s="271"/>
      <c r="K132" s="271"/>
      <c r="L132" s="271"/>
      <c r="M132" s="271"/>
    </row>
    <row r="133" spans="2:13" s="167" customFormat="1" ht="25.5">
      <c r="B133" s="266"/>
      <c r="C133" s="44"/>
      <c r="D133" s="44">
        <v>4350</v>
      </c>
      <c r="E133" s="45" t="s">
        <v>243</v>
      </c>
      <c r="F133" s="46">
        <v>5900</v>
      </c>
      <c r="G133" s="274" t="s">
        <v>244</v>
      </c>
      <c r="H133" s="301"/>
      <c r="I133" s="271"/>
      <c r="J133" s="271"/>
      <c r="K133" s="271"/>
      <c r="L133" s="271"/>
      <c r="M133" s="271"/>
    </row>
    <row r="134" spans="2:13" s="167" customFormat="1" ht="38.25">
      <c r="B134" s="266"/>
      <c r="C134" s="44"/>
      <c r="D134" s="44">
        <v>4370</v>
      </c>
      <c r="E134" s="45" t="s">
        <v>336</v>
      </c>
      <c r="F134" s="46">
        <v>9200</v>
      </c>
      <c r="G134" s="274"/>
      <c r="H134" s="301"/>
      <c r="I134" s="271"/>
      <c r="J134" s="271"/>
      <c r="K134" s="271"/>
      <c r="L134" s="271"/>
      <c r="M134" s="271"/>
    </row>
    <row r="135" spans="2:13" s="167" customFormat="1" ht="15" customHeight="1">
      <c r="B135" s="266"/>
      <c r="C135" s="44"/>
      <c r="D135" s="44">
        <v>4410</v>
      </c>
      <c r="E135" s="45" t="s">
        <v>141</v>
      </c>
      <c r="F135" s="46">
        <v>5400</v>
      </c>
      <c r="G135" s="274" t="s">
        <v>148</v>
      </c>
      <c r="H135" s="301"/>
      <c r="I135" s="271"/>
      <c r="J135" s="271"/>
      <c r="K135" s="271"/>
      <c r="L135" s="271"/>
      <c r="M135" s="271"/>
    </row>
    <row r="136" spans="2:13" s="167" customFormat="1" ht="15" customHeight="1">
      <c r="B136" s="266"/>
      <c r="C136" s="44"/>
      <c r="D136" s="44">
        <v>4430</v>
      </c>
      <c r="E136" s="45" t="s">
        <v>245</v>
      </c>
      <c r="F136" s="46">
        <v>3500</v>
      </c>
      <c r="G136" s="274" t="s">
        <v>246</v>
      </c>
      <c r="H136" s="301"/>
      <c r="I136" s="271"/>
      <c r="J136" s="271"/>
      <c r="K136" s="271"/>
      <c r="L136" s="271"/>
      <c r="M136" s="271"/>
    </row>
    <row r="137" spans="2:13" s="167" customFormat="1" ht="25.5">
      <c r="B137" s="266"/>
      <c r="C137" s="44"/>
      <c r="D137" s="44">
        <v>4440</v>
      </c>
      <c r="E137" s="45" t="s">
        <v>479</v>
      </c>
      <c r="F137" s="46">
        <v>97490</v>
      </c>
      <c r="G137" s="274" t="s">
        <v>59</v>
      </c>
      <c r="H137" s="301"/>
      <c r="I137" s="271"/>
      <c r="J137" s="271"/>
      <c r="K137" s="271"/>
      <c r="L137" s="279"/>
      <c r="M137" s="271"/>
    </row>
    <row r="138" spans="2:13" s="167" customFormat="1" ht="38.25">
      <c r="B138" s="266"/>
      <c r="C138" s="44"/>
      <c r="D138" s="44">
        <v>4740</v>
      </c>
      <c r="E138" s="45" t="s">
        <v>346</v>
      </c>
      <c r="F138" s="46">
        <v>16000</v>
      </c>
      <c r="G138" s="274"/>
      <c r="H138" s="301"/>
      <c r="I138" s="271"/>
      <c r="J138" s="271"/>
      <c r="K138" s="271"/>
      <c r="L138" s="279"/>
      <c r="M138" s="271"/>
    </row>
    <row r="139" spans="2:13" s="167" customFormat="1" ht="25.5" hidden="1">
      <c r="B139" s="266"/>
      <c r="C139" s="44"/>
      <c r="D139" s="44">
        <v>6050</v>
      </c>
      <c r="E139" s="45" t="s">
        <v>455</v>
      </c>
      <c r="F139" s="46"/>
      <c r="G139" s="274" t="s">
        <v>353</v>
      </c>
      <c r="H139" s="301"/>
      <c r="I139" s="271"/>
      <c r="J139" s="271"/>
      <c r="K139" s="271"/>
      <c r="L139" s="279"/>
      <c r="M139" s="271"/>
    </row>
    <row r="140" spans="2:13" s="167" customFormat="1" ht="25.5">
      <c r="B140" s="266"/>
      <c r="C140" s="43">
        <v>80103</v>
      </c>
      <c r="D140" s="43"/>
      <c r="E140" s="47" t="s">
        <v>29</v>
      </c>
      <c r="F140" s="267">
        <f>SUM(F141:F155)</f>
        <v>297850</v>
      </c>
      <c r="G140" s="274"/>
      <c r="H140" s="340">
        <f aca="true" t="shared" si="35" ref="H140:M140">SUM(H141:H154)</f>
        <v>0</v>
      </c>
      <c r="I140" s="268">
        <f t="shared" si="35"/>
        <v>0</v>
      </c>
      <c r="J140" s="268">
        <f t="shared" si="35"/>
        <v>0</v>
      </c>
      <c r="K140" s="268">
        <f t="shared" si="35"/>
        <v>0</v>
      </c>
      <c r="L140" s="273">
        <f t="shared" si="35"/>
        <v>0</v>
      </c>
      <c r="M140" s="268">
        <f t="shared" si="35"/>
        <v>0</v>
      </c>
    </row>
    <row r="141" spans="2:13" s="167" customFormat="1" ht="38.25">
      <c r="B141" s="266"/>
      <c r="C141" s="44"/>
      <c r="D141" s="44">
        <v>3020</v>
      </c>
      <c r="E141" s="45" t="s">
        <v>454</v>
      </c>
      <c r="F141" s="46">
        <v>10900</v>
      </c>
      <c r="G141" s="274" t="s">
        <v>1</v>
      </c>
      <c r="H141" s="301"/>
      <c r="I141" s="271"/>
      <c r="J141" s="271"/>
      <c r="K141" s="271"/>
      <c r="L141" s="271"/>
      <c r="M141" s="271"/>
    </row>
    <row r="142" spans="2:13" s="167" customFormat="1" ht="25.5">
      <c r="B142" s="266"/>
      <c r="C142" s="44"/>
      <c r="D142" s="44">
        <v>4010</v>
      </c>
      <c r="E142" s="45" t="s">
        <v>138</v>
      </c>
      <c r="F142" s="46">
        <v>187600</v>
      </c>
      <c r="G142" s="274" t="s">
        <v>200</v>
      </c>
      <c r="H142" s="301"/>
      <c r="I142" s="271"/>
      <c r="J142" s="271"/>
      <c r="K142" s="279"/>
      <c r="L142" s="279"/>
      <c r="M142" s="271"/>
    </row>
    <row r="143" spans="2:13" s="167" customFormat="1" ht="25.5">
      <c r="B143" s="266"/>
      <c r="C143" s="44"/>
      <c r="D143" s="44">
        <v>4040</v>
      </c>
      <c r="E143" s="45" t="s">
        <v>139</v>
      </c>
      <c r="F143" s="46">
        <v>14750</v>
      </c>
      <c r="G143" s="274"/>
      <c r="H143" s="301"/>
      <c r="I143" s="271"/>
      <c r="J143" s="279"/>
      <c r="K143" s="271"/>
      <c r="L143" s="271"/>
      <c r="M143" s="271"/>
    </row>
    <row r="144" spans="2:13" s="167" customFormat="1" ht="25.5">
      <c r="B144" s="266"/>
      <c r="C144" s="44"/>
      <c r="D144" s="44">
        <v>4110</v>
      </c>
      <c r="E144" s="45" t="s">
        <v>456</v>
      </c>
      <c r="F144" s="46">
        <v>41050</v>
      </c>
      <c r="G144" s="274"/>
      <c r="H144" s="301"/>
      <c r="I144" s="271"/>
      <c r="J144" s="271"/>
      <c r="K144" s="271"/>
      <c r="L144" s="271"/>
      <c r="M144" s="271"/>
    </row>
    <row r="145" spans="2:13" s="167" customFormat="1" ht="15" customHeight="1">
      <c r="B145" s="266"/>
      <c r="C145" s="44"/>
      <c r="D145" s="44">
        <v>4120</v>
      </c>
      <c r="E145" s="45" t="s">
        <v>478</v>
      </c>
      <c r="F145" s="46">
        <v>4550</v>
      </c>
      <c r="G145" s="274"/>
      <c r="H145" s="301"/>
      <c r="I145" s="271"/>
      <c r="J145" s="271"/>
      <c r="K145" s="271"/>
      <c r="L145" s="271"/>
      <c r="M145" s="271"/>
    </row>
    <row r="146" spans="2:13" s="167" customFormat="1" ht="27.75" customHeight="1">
      <c r="B146" s="266"/>
      <c r="C146" s="44"/>
      <c r="D146" s="44">
        <v>4210</v>
      </c>
      <c r="E146" s="45" t="s">
        <v>457</v>
      </c>
      <c r="F146" s="46">
        <v>4400</v>
      </c>
      <c r="G146" s="274" t="s">
        <v>2</v>
      </c>
      <c r="H146" s="301"/>
      <c r="I146" s="271"/>
      <c r="J146" s="271"/>
      <c r="K146" s="271"/>
      <c r="L146" s="271"/>
      <c r="M146" s="271"/>
    </row>
    <row r="147" spans="2:13" s="167" customFormat="1" ht="28.5" customHeight="1">
      <c r="B147" s="266"/>
      <c r="C147" s="44"/>
      <c r="D147" s="44">
        <v>4240</v>
      </c>
      <c r="E147" s="45" t="s">
        <v>466</v>
      </c>
      <c r="F147" s="46">
        <v>2600</v>
      </c>
      <c r="G147" s="274" t="s">
        <v>159</v>
      </c>
      <c r="H147" s="301"/>
      <c r="I147" s="271"/>
      <c r="J147" s="271"/>
      <c r="K147" s="271"/>
      <c r="L147" s="271"/>
      <c r="M147" s="271"/>
    </row>
    <row r="148" spans="2:13" s="167" customFormat="1" ht="16.5" customHeight="1">
      <c r="B148" s="266"/>
      <c r="C148" s="44"/>
      <c r="D148" s="44">
        <v>4260</v>
      </c>
      <c r="E148" s="45" t="s">
        <v>453</v>
      </c>
      <c r="F148" s="46">
        <v>7000</v>
      </c>
      <c r="G148" s="274" t="s">
        <v>80</v>
      </c>
      <c r="H148" s="301"/>
      <c r="I148" s="271"/>
      <c r="J148" s="271"/>
      <c r="K148" s="271"/>
      <c r="L148" s="271"/>
      <c r="M148" s="271"/>
    </row>
    <row r="149" spans="2:13" s="167" customFormat="1" ht="19.5" customHeight="1">
      <c r="B149" s="266"/>
      <c r="C149" s="44"/>
      <c r="D149" s="44">
        <v>4270</v>
      </c>
      <c r="E149" s="45" t="s">
        <v>451</v>
      </c>
      <c r="F149" s="46">
        <v>2000</v>
      </c>
      <c r="G149" s="274" t="s">
        <v>402</v>
      </c>
      <c r="H149" s="301"/>
      <c r="I149" s="271"/>
      <c r="J149" s="271"/>
      <c r="K149" s="271"/>
      <c r="L149" s="271"/>
      <c r="M149" s="271"/>
    </row>
    <row r="150" spans="2:13" s="167" customFormat="1" ht="25.5">
      <c r="B150" s="266"/>
      <c r="C150" s="44"/>
      <c r="D150" s="44">
        <v>4280</v>
      </c>
      <c r="E150" s="45" t="s">
        <v>335</v>
      </c>
      <c r="F150" s="46">
        <v>700</v>
      </c>
      <c r="G150" s="300" t="s">
        <v>350</v>
      </c>
      <c r="H150" s="301"/>
      <c r="I150" s="271"/>
      <c r="J150" s="271"/>
      <c r="K150" s="271"/>
      <c r="L150" s="271"/>
      <c r="M150" s="271"/>
    </row>
    <row r="151" spans="2:13" s="167" customFormat="1" ht="25.5">
      <c r="B151" s="266"/>
      <c r="C151" s="44"/>
      <c r="D151" s="44">
        <v>4300</v>
      </c>
      <c r="E151" s="45" t="s">
        <v>452</v>
      </c>
      <c r="F151" s="46">
        <v>2800</v>
      </c>
      <c r="G151" s="274" t="s">
        <v>355</v>
      </c>
      <c r="H151" s="301"/>
      <c r="I151" s="271"/>
      <c r="J151" s="271"/>
      <c r="K151" s="271"/>
      <c r="L151" s="279"/>
      <c r="M151" s="271"/>
    </row>
    <row r="152" spans="2:13" s="167" customFormat="1" ht="38.25">
      <c r="B152" s="266"/>
      <c r="C152" s="44"/>
      <c r="D152" s="44">
        <v>4370</v>
      </c>
      <c r="E152" s="45" t="s">
        <v>336</v>
      </c>
      <c r="F152" s="46">
        <v>1000</v>
      </c>
      <c r="G152" s="274"/>
      <c r="H152" s="301"/>
      <c r="I152" s="271"/>
      <c r="J152" s="271"/>
      <c r="K152" s="271"/>
      <c r="L152" s="279"/>
      <c r="M152" s="271"/>
    </row>
    <row r="153" spans="2:13" s="167" customFormat="1" ht="15.75" customHeight="1">
      <c r="B153" s="266"/>
      <c r="C153" s="44"/>
      <c r="D153" s="44">
        <v>4410</v>
      </c>
      <c r="E153" s="45" t="s">
        <v>141</v>
      </c>
      <c r="F153" s="46">
        <v>1000</v>
      </c>
      <c r="G153" s="274" t="s">
        <v>403</v>
      </c>
      <c r="H153" s="301"/>
      <c r="I153" s="271"/>
      <c r="J153" s="271"/>
      <c r="K153" s="271"/>
      <c r="L153" s="271"/>
      <c r="M153" s="271"/>
    </row>
    <row r="154" spans="2:13" s="167" customFormat="1" ht="25.5">
      <c r="B154" s="266"/>
      <c r="C154" s="44"/>
      <c r="D154" s="44">
        <v>4440</v>
      </c>
      <c r="E154" s="45" t="s">
        <v>479</v>
      </c>
      <c r="F154" s="46">
        <v>12900</v>
      </c>
      <c r="G154" s="274" t="s">
        <v>59</v>
      </c>
      <c r="H154" s="301"/>
      <c r="I154" s="271"/>
      <c r="J154" s="271"/>
      <c r="K154" s="271"/>
      <c r="L154" s="279"/>
      <c r="M154" s="271"/>
    </row>
    <row r="155" spans="2:13" s="167" customFormat="1" ht="38.25">
      <c r="B155" s="266"/>
      <c r="C155" s="44"/>
      <c r="D155" s="44">
        <v>4740</v>
      </c>
      <c r="E155" s="45" t="s">
        <v>346</v>
      </c>
      <c r="F155" s="46">
        <v>4600</v>
      </c>
      <c r="G155" s="274"/>
      <c r="H155" s="301"/>
      <c r="I155" s="271"/>
      <c r="J155" s="271"/>
      <c r="K155" s="271"/>
      <c r="L155" s="279"/>
      <c r="M155" s="271"/>
    </row>
    <row r="156" spans="2:13" s="167" customFormat="1" ht="12.75">
      <c r="B156" s="266"/>
      <c r="C156" s="43">
        <v>80104</v>
      </c>
      <c r="D156" s="43"/>
      <c r="E156" s="47" t="s">
        <v>114</v>
      </c>
      <c r="F156" s="267">
        <f>SUM(F157:F174)</f>
        <v>848680</v>
      </c>
      <c r="G156" s="274"/>
      <c r="H156" s="340">
        <f aca="true" t="shared" si="36" ref="H156:M156">SUM(H157:H172)</f>
        <v>0</v>
      </c>
      <c r="I156" s="268">
        <f t="shared" si="36"/>
        <v>0</v>
      </c>
      <c r="J156" s="268">
        <f t="shared" si="36"/>
        <v>0</v>
      </c>
      <c r="K156" s="273">
        <f t="shared" si="36"/>
        <v>0</v>
      </c>
      <c r="L156" s="273">
        <f t="shared" si="36"/>
        <v>0</v>
      </c>
      <c r="M156" s="268">
        <f t="shared" si="36"/>
        <v>0</v>
      </c>
    </row>
    <row r="157" spans="2:13" s="167" customFormat="1" ht="54" customHeight="1">
      <c r="B157" s="275"/>
      <c r="C157" s="44"/>
      <c r="D157" s="44">
        <v>2540</v>
      </c>
      <c r="E157" s="45" t="s">
        <v>416</v>
      </c>
      <c r="F157" s="46">
        <v>143000</v>
      </c>
      <c r="G157" s="274" t="s">
        <v>215</v>
      </c>
      <c r="H157" s="301"/>
      <c r="I157" s="271"/>
      <c r="J157" s="271"/>
      <c r="K157" s="279"/>
      <c r="L157" s="279"/>
      <c r="M157" s="271"/>
    </row>
    <row r="158" spans="2:13" s="167" customFormat="1" ht="28.5" customHeight="1">
      <c r="B158" s="266"/>
      <c r="C158" s="44"/>
      <c r="D158" s="44">
        <v>3020</v>
      </c>
      <c r="E158" s="45" t="s">
        <v>454</v>
      </c>
      <c r="F158" s="46">
        <v>20000</v>
      </c>
      <c r="G158" s="274" t="s">
        <v>149</v>
      </c>
      <c r="H158" s="301"/>
      <c r="I158" s="271"/>
      <c r="J158" s="271"/>
      <c r="K158" s="279"/>
      <c r="L158" s="271"/>
      <c r="M158" s="271"/>
    </row>
    <row r="159" spans="2:13" s="167" customFormat="1" ht="25.5">
      <c r="B159" s="266"/>
      <c r="C159" s="44"/>
      <c r="D159" s="44">
        <v>4010</v>
      </c>
      <c r="E159" s="45" t="s">
        <v>138</v>
      </c>
      <c r="F159" s="46">
        <v>443000</v>
      </c>
      <c r="G159" s="274" t="s">
        <v>200</v>
      </c>
      <c r="H159" s="301"/>
      <c r="I159" s="271"/>
      <c r="J159" s="271"/>
      <c r="K159" s="271"/>
      <c r="L159" s="279"/>
      <c r="M159" s="271"/>
    </row>
    <row r="160" spans="2:13" s="167" customFormat="1" ht="25.5">
      <c r="B160" s="266"/>
      <c r="C160" s="44"/>
      <c r="D160" s="44">
        <v>4040</v>
      </c>
      <c r="E160" s="45" t="s">
        <v>139</v>
      </c>
      <c r="F160" s="46">
        <v>30600</v>
      </c>
      <c r="G160" s="274"/>
      <c r="H160" s="301"/>
      <c r="I160" s="271"/>
      <c r="J160" s="279"/>
      <c r="K160" s="271"/>
      <c r="L160" s="271"/>
      <c r="M160" s="271"/>
    </row>
    <row r="161" spans="2:13" s="167" customFormat="1" ht="25.5">
      <c r="B161" s="266"/>
      <c r="C161" s="44"/>
      <c r="D161" s="44">
        <v>4110</v>
      </c>
      <c r="E161" s="45" t="s">
        <v>456</v>
      </c>
      <c r="F161" s="46">
        <v>86900</v>
      </c>
      <c r="G161" s="274"/>
      <c r="H161" s="301"/>
      <c r="I161" s="271"/>
      <c r="J161" s="271"/>
      <c r="K161" s="271"/>
      <c r="L161" s="271"/>
      <c r="M161" s="271"/>
    </row>
    <row r="162" spans="2:13" s="167" customFormat="1" ht="12.75">
      <c r="B162" s="266"/>
      <c r="C162" s="44"/>
      <c r="D162" s="44">
        <v>4120</v>
      </c>
      <c r="E162" s="45" t="s">
        <v>478</v>
      </c>
      <c r="F162" s="46">
        <v>12000</v>
      </c>
      <c r="G162" s="274"/>
      <c r="H162" s="301"/>
      <c r="I162" s="271"/>
      <c r="J162" s="271"/>
      <c r="K162" s="271"/>
      <c r="L162" s="271"/>
      <c r="M162" s="271"/>
    </row>
    <row r="163" spans="2:13" s="167" customFormat="1" ht="24.75" customHeight="1">
      <c r="B163" s="266"/>
      <c r="C163" s="44"/>
      <c r="D163" s="44">
        <v>4210</v>
      </c>
      <c r="E163" s="45" t="s">
        <v>457</v>
      </c>
      <c r="F163" s="46">
        <v>10000</v>
      </c>
      <c r="G163" s="274" t="s">
        <v>165</v>
      </c>
      <c r="H163" s="301"/>
      <c r="I163" s="271"/>
      <c r="J163" s="271"/>
      <c r="K163" s="271"/>
      <c r="L163" s="271"/>
      <c r="M163" s="271"/>
    </row>
    <row r="164" spans="2:13" s="167" customFormat="1" ht="25.5" customHeight="1">
      <c r="B164" s="266"/>
      <c r="C164" s="44"/>
      <c r="D164" s="44">
        <v>4240</v>
      </c>
      <c r="E164" s="45" t="s">
        <v>466</v>
      </c>
      <c r="F164" s="46">
        <v>2800</v>
      </c>
      <c r="G164" s="274" t="s">
        <v>159</v>
      </c>
      <c r="H164" s="301"/>
      <c r="I164" s="271"/>
      <c r="J164" s="271"/>
      <c r="K164" s="271"/>
      <c r="L164" s="271"/>
      <c r="M164" s="271"/>
    </row>
    <row r="165" spans="2:13" s="167" customFormat="1" ht="12.75">
      <c r="B165" s="266"/>
      <c r="C165" s="44"/>
      <c r="D165" s="44">
        <v>4260</v>
      </c>
      <c r="E165" s="45" t="s">
        <v>453</v>
      </c>
      <c r="F165" s="46">
        <v>35000</v>
      </c>
      <c r="G165" s="274" t="s">
        <v>80</v>
      </c>
      <c r="H165" s="301"/>
      <c r="I165" s="271"/>
      <c r="J165" s="271"/>
      <c r="K165" s="271"/>
      <c r="L165" s="271"/>
      <c r="M165" s="271"/>
    </row>
    <row r="166" spans="2:13" s="167" customFormat="1" ht="12.75" customHeight="1">
      <c r="B166" s="266"/>
      <c r="C166" s="44"/>
      <c r="D166" s="44">
        <v>4270</v>
      </c>
      <c r="E166" s="45" t="s">
        <v>451</v>
      </c>
      <c r="F166" s="46">
        <v>3000</v>
      </c>
      <c r="G166" s="274" t="s">
        <v>404</v>
      </c>
      <c r="H166" s="301"/>
      <c r="I166" s="271"/>
      <c r="J166" s="271"/>
      <c r="K166" s="271"/>
      <c r="L166" s="271"/>
      <c r="M166" s="271"/>
    </row>
    <row r="167" spans="2:13" s="167" customFormat="1" ht="12.75" customHeight="1">
      <c r="B167" s="266"/>
      <c r="C167" s="44"/>
      <c r="D167" s="44">
        <v>4280</v>
      </c>
      <c r="E167" s="45" t="s">
        <v>335</v>
      </c>
      <c r="F167" s="46">
        <v>1200</v>
      </c>
      <c r="G167" s="300" t="s">
        <v>350</v>
      </c>
      <c r="H167" s="301"/>
      <c r="I167" s="271"/>
      <c r="J167" s="271"/>
      <c r="K167" s="271"/>
      <c r="L167" s="271"/>
      <c r="M167" s="271"/>
    </row>
    <row r="168" spans="2:13" s="167" customFormat="1" ht="25.5">
      <c r="B168" s="266"/>
      <c r="C168" s="44"/>
      <c r="D168" s="44">
        <v>4300</v>
      </c>
      <c r="E168" s="45" t="s">
        <v>452</v>
      </c>
      <c r="F168" s="46">
        <v>6500</v>
      </c>
      <c r="G168" s="274" t="s">
        <v>355</v>
      </c>
      <c r="H168" s="301"/>
      <c r="I168" s="271"/>
      <c r="J168" s="271"/>
      <c r="K168" s="271"/>
      <c r="L168" s="271"/>
      <c r="M168" s="271"/>
    </row>
    <row r="169" spans="2:13" s="167" customFormat="1" ht="38.25">
      <c r="B169" s="266"/>
      <c r="C169" s="44"/>
      <c r="D169" s="44">
        <v>4370</v>
      </c>
      <c r="E169" s="45" t="s">
        <v>336</v>
      </c>
      <c r="F169" s="46">
        <v>2300</v>
      </c>
      <c r="G169" s="274"/>
      <c r="H169" s="301"/>
      <c r="I169" s="271"/>
      <c r="J169" s="271"/>
      <c r="K169" s="271"/>
      <c r="L169" s="271"/>
      <c r="M169" s="271"/>
    </row>
    <row r="170" spans="2:13" s="167" customFormat="1" ht="15.75" customHeight="1">
      <c r="B170" s="266"/>
      <c r="C170" s="44"/>
      <c r="D170" s="44">
        <v>4410</v>
      </c>
      <c r="E170" s="45" t="s">
        <v>141</v>
      </c>
      <c r="F170" s="46">
        <v>2000</v>
      </c>
      <c r="G170" s="274" t="s">
        <v>150</v>
      </c>
      <c r="H170" s="301"/>
      <c r="I170" s="271"/>
      <c r="J170" s="271"/>
      <c r="K170" s="271"/>
      <c r="L170" s="271"/>
      <c r="M170" s="271"/>
    </row>
    <row r="171" spans="2:13" s="167" customFormat="1" ht="15.75" customHeight="1">
      <c r="B171" s="266"/>
      <c r="C171" s="44"/>
      <c r="D171" s="44">
        <v>4430</v>
      </c>
      <c r="E171" s="45" t="s">
        <v>245</v>
      </c>
      <c r="F171" s="46">
        <v>500</v>
      </c>
      <c r="G171" s="274" t="s">
        <v>405</v>
      </c>
      <c r="H171" s="301"/>
      <c r="I171" s="271"/>
      <c r="J171" s="271"/>
      <c r="K171" s="271"/>
      <c r="L171" s="271"/>
      <c r="M171" s="271"/>
    </row>
    <row r="172" spans="2:13" s="167" customFormat="1" ht="30.75" customHeight="1">
      <c r="B172" s="266"/>
      <c r="C172" s="44"/>
      <c r="D172" s="44">
        <v>4440</v>
      </c>
      <c r="E172" s="45" t="s">
        <v>479</v>
      </c>
      <c r="F172" s="46">
        <v>28880</v>
      </c>
      <c r="G172" s="274" t="s">
        <v>59</v>
      </c>
      <c r="H172" s="301"/>
      <c r="I172" s="271"/>
      <c r="J172" s="271"/>
      <c r="K172" s="271"/>
      <c r="L172" s="279"/>
      <c r="M172" s="271"/>
    </row>
    <row r="173" spans="2:13" s="167" customFormat="1" ht="36" customHeight="1">
      <c r="B173" s="266"/>
      <c r="C173" s="44"/>
      <c r="D173" s="44">
        <v>4740</v>
      </c>
      <c r="E173" s="45" t="s">
        <v>346</v>
      </c>
      <c r="F173" s="46">
        <v>6000</v>
      </c>
      <c r="G173" s="274"/>
      <c r="H173" s="301"/>
      <c r="I173" s="271"/>
      <c r="J173" s="271"/>
      <c r="K173" s="271"/>
      <c r="L173" s="279"/>
      <c r="M173" s="271"/>
    </row>
    <row r="174" spans="2:13" s="167" customFormat="1" ht="30.75" customHeight="1">
      <c r="B174" s="266"/>
      <c r="C174" s="44"/>
      <c r="D174" s="44">
        <v>6050</v>
      </c>
      <c r="E174" s="45" t="s">
        <v>455</v>
      </c>
      <c r="F174" s="46">
        <v>15000</v>
      </c>
      <c r="G174" s="274" t="s">
        <v>187</v>
      </c>
      <c r="H174" s="301"/>
      <c r="I174" s="271"/>
      <c r="J174" s="271"/>
      <c r="K174" s="271"/>
      <c r="L174" s="279"/>
      <c r="M174" s="271"/>
    </row>
    <row r="175" spans="2:13" s="167" customFormat="1" ht="12.75">
      <c r="B175" s="266"/>
      <c r="C175" s="43">
        <v>80110</v>
      </c>
      <c r="D175" s="43"/>
      <c r="E175" s="47" t="s">
        <v>481</v>
      </c>
      <c r="F175" s="267">
        <f>SUM(F176:F193)</f>
        <v>1618000</v>
      </c>
      <c r="G175" s="274"/>
      <c r="H175" s="340">
        <f aca="true" t="shared" si="37" ref="H175:M175">SUM(H176:H193)</f>
        <v>0</v>
      </c>
      <c r="I175" s="268">
        <f t="shared" si="37"/>
        <v>0</v>
      </c>
      <c r="J175" s="268">
        <f t="shared" si="37"/>
        <v>0</v>
      </c>
      <c r="K175" s="268">
        <f t="shared" si="37"/>
        <v>0</v>
      </c>
      <c r="L175" s="273">
        <f t="shared" si="37"/>
        <v>0</v>
      </c>
      <c r="M175" s="268">
        <f t="shared" si="37"/>
        <v>0</v>
      </c>
    </row>
    <row r="176" spans="2:13" s="167" customFormat="1" ht="30.75" customHeight="1">
      <c r="B176" s="266"/>
      <c r="C176" s="43"/>
      <c r="D176" s="44">
        <v>3020</v>
      </c>
      <c r="E176" s="45" t="s">
        <v>454</v>
      </c>
      <c r="F176" s="46">
        <v>68000</v>
      </c>
      <c r="G176" s="274" t="s">
        <v>149</v>
      </c>
      <c r="H176" s="301"/>
      <c r="I176" s="271"/>
      <c r="J176" s="271"/>
      <c r="K176" s="271"/>
      <c r="L176" s="271"/>
      <c r="M176" s="271"/>
    </row>
    <row r="177" spans="2:13" s="167" customFormat="1" ht="25.5">
      <c r="B177" s="266"/>
      <c r="C177" s="43"/>
      <c r="D177" s="44">
        <v>4010</v>
      </c>
      <c r="E177" s="45" t="s">
        <v>138</v>
      </c>
      <c r="F177" s="46">
        <v>970000</v>
      </c>
      <c r="G177" s="274" t="s">
        <v>202</v>
      </c>
      <c r="H177" s="301"/>
      <c r="I177" s="271"/>
      <c r="J177" s="271"/>
      <c r="K177" s="271"/>
      <c r="L177" s="279"/>
      <c r="M177" s="271"/>
    </row>
    <row r="178" spans="2:13" s="167" customFormat="1" ht="25.5">
      <c r="B178" s="266"/>
      <c r="C178" s="43"/>
      <c r="D178" s="44">
        <v>4040</v>
      </c>
      <c r="E178" s="45" t="s">
        <v>139</v>
      </c>
      <c r="F178" s="46">
        <v>67800</v>
      </c>
      <c r="G178" s="274"/>
      <c r="H178" s="301"/>
      <c r="I178" s="271"/>
      <c r="J178" s="279"/>
      <c r="K178" s="271"/>
      <c r="L178" s="271"/>
      <c r="M178" s="271"/>
    </row>
    <row r="179" spans="2:13" s="167" customFormat="1" ht="25.5">
      <c r="B179" s="266"/>
      <c r="C179" s="43"/>
      <c r="D179" s="44">
        <v>4110</v>
      </c>
      <c r="E179" s="45" t="s">
        <v>456</v>
      </c>
      <c r="F179" s="46">
        <v>198200</v>
      </c>
      <c r="G179" s="274"/>
      <c r="H179" s="301"/>
      <c r="I179" s="271"/>
      <c r="J179" s="271"/>
      <c r="K179" s="271"/>
      <c r="L179" s="271"/>
      <c r="M179" s="271"/>
    </row>
    <row r="180" spans="2:13" s="167" customFormat="1" ht="12.75">
      <c r="B180" s="266"/>
      <c r="C180" s="43"/>
      <c r="D180" s="44">
        <v>4120</v>
      </c>
      <c r="E180" s="45" t="s">
        <v>478</v>
      </c>
      <c r="F180" s="46">
        <v>27000</v>
      </c>
      <c r="G180" s="274"/>
      <c r="H180" s="301"/>
      <c r="I180" s="271"/>
      <c r="J180" s="271"/>
      <c r="K180" s="271"/>
      <c r="L180" s="271"/>
      <c r="M180" s="271"/>
    </row>
    <row r="181" spans="2:13" s="167" customFormat="1" ht="27.75" customHeight="1">
      <c r="B181" s="266"/>
      <c r="C181" s="43"/>
      <c r="D181" s="44">
        <v>4210</v>
      </c>
      <c r="E181" s="45" t="s">
        <v>457</v>
      </c>
      <c r="F181" s="46">
        <v>10000</v>
      </c>
      <c r="G181" s="274" t="s">
        <v>312</v>
      </c>
      <c r="H181" s="301"/>
      <c r="I181" s="271"/>
      <c r="J181" s="271"/>
      <c r="K181" s="271"/>
      <c r="L181" s="271"/>
      <c r="M181" s="271"/>
    </row>
    <row r="182" spans="2:13" s="167" customFormat="1" ht="25.5">
      <c r="B182" s="266"/>
      <c r="C182" s="43"/>
      <c r="D182" s="44">
        <v>4240</v>
      </c>
      <c r="E182" s="45" t="s">
        <v>466</v>
      </c>
      <c r="F182" s="46">
        <v>3500</v>
      </c>
      <c r="G182" s="274" t="s">
        <v>151</v>
      </c>
      <c r="H182" s="301"/>
      <c r="I182" s="271"/>
      <c r="J182" s="271"/>
      <c r="K182" s="271"/>
      <c r="L182" s="271"/>
      <c r="M182" s="271"/>
    </row>
    <row r="183" spans="2:13" s="167" customFormat="1" ht="15.75" customHeight="1">
      <c r="B183" s="266"/>
      <c r="C183" s="43"/>
      <c r="D183" s="44">
        <v>4260</v>
      </c>
      <c r="E183" s="45" t="s">
        <v>453</v>
      </c>
      <c r="F183" s="46">
        <v>130000</v>
      </c>
      <c r="G183" s="274" t="s">
        <v>203</v>
      </c>
      <c r="H183" s="301"/>
      <c r="I183" s="271"/>
      <c r="J183" s="271"/>
      <c r="K183" s="271"/>
      <c r="L183" s="279"/>
      <c r="M183" s="271"/>
    </row>
    <row r="184" spans="2:13" s="167" customFormat="1" ht="15.75" customHeight="1">
      <c r="B184" s="266"/>
      <c r="C184" s="43"/>
      <c r="D184" s="44">
        <v>4270</v>
      </c>
      <c r="E184" s="45" t="s">
        <v>451</v>
      </c>
      <c r="F184" s="46">
        <v>1000</v>
      </c>
      <c r="G184" s="274"/>
      <c r="H184" s="301"/>
      <c r="I184" s="271"/>
      <c r="J184" s="271"/>
      <c r="K184" s="271"/>
      <c r="L184" s="279"/>
      <c r="M184" s="271"/>
    </row>
    <row r="185" spans="2:13" s="167" customFormat="1" ht="27.75" customHeight="1">
      <c r="B185" s="266"/>
      <c r="C185" s="43"/>
      <c r="D185" s="44">
        <v>4280</v>
      </c>
      <c r="E185" s="45" t="s">
        <v>335</v>
      </c>
      <c r="F185" s="46">
        <v>2400</v>
      </c>
      <c r="G185" s="300" t="s">
        <v>350</v>
      </c>
      <c r="H185" s="301"/>
      <c r="I185" s="271"/>
      <c r="J185" s="271"/>
      <c r="K185" s="271"/>
      <c r="L185" s="279"/>
      <c r="M185" s="271"/>
    </row>
    <row r="186" spans="2:13" s="167" customFormat="1" ht="12.75">
      <c r="B186" s="266"/>
      <c r="C186" s="43"/>
      <c r="D186" s="44">
        <v>4300</v>
      </c>
      <c r="E186" s="45" t="s">
        <v>452</v>
      </c>
      <c r="F186" s="46">
        <v>4000</v>
      </c>
      <c r="G186" s="274" t="s">
        <v>354</v>
      </c>
      <c r="H186" s="301"/>
      <c r="I186" s="271"/>
      <c r="J186" s="271"/>
      <c r="K186" s="271"/>
      <c r="L186" s="279"/>
      <c r="M186" s="271"/>
    </row>
    <row r="187" spans="2:13" s="167" customFormat="1" ht="25.5">
      <c r="B187" s="266"/>
      <c r="C187" s="43"/>
      <c r="D187" s="44">
        <v>4350</v>
      </c>
      <c r="E187" s="45" t="s">
        <v>243</v>
      </c>
      <c r="F187" s="46">
        <v>2000</v>
      </c>
      <c r="G187" s="274" t="s">
        <v>406</v>
      </c>
      <c r="H187" s="301"/>
      <c r="I187" s="271"/>
      <c r="J187" s="271"/>
      <c r="K187" s="271"/>
      <c r="L187" s="271"/>
      <c r="M187" s="271"/>
    </row>
    <row r="188" spans="2:13" s="167" customFormat="1" ht="38.25">
      <c r="B188" s="266"/>
      <c r="C188" s="43"/>
      <c r="D188" s="44">
        <v>4370</v>
      </c>
      <c r="E188" s="45" t="s">
        <v>336</v>
      </c>
      <c r="F188" s="46">
        <v>3600</v>
      </c>
      <c r="G188" s="274"/>
      <c r="H188" s="301"/>
      <c r="I188" s="271"/>
      <c r="J188" s="271"/>
      <c r="K188" s="271"/>
      <c r="L188" s="271"/>
      <c r="M188" s="271"/>
    </row>
    <row r="189" spans="2:13" s="167" customFormat="1" ht="22.5" customHeight="1">
      <c r="B189" s="266"/>
      <c r="C189" s="43"/>
      <c r="D189" s="44">
        <v>4410</v>
      </c>
      <c r="E189" s="45" t="s">
        <v>141</v>
      </c>
      <c r="F189" s="46">
        <v>3000</v>
      </c>
      <c r="G189" s="274" t="s">
        <v>150</v>
      </c>
      <c r="H189" s="301"/>
      <c r="I189" s="271"/>
      <c r="J189" s="271"/>
      <c r="K189" s="271"/>
      <c r="L189" s="271"/>
      <c r="M189" s="271"/>
    </row>
    <row r="190" spans="2:13" s="167" customFormat="1" ht="19.5" customHeight="1">
      <c r="B190" s="266"/>
      <c r="C190" s="43"/>
      <c r="D190" s="44">
        <v>4430</v>
      </c>
      <c r="E190" s="45" t="s">
        <v>245</v>
      </c>
      <c r="F190" s="46">
        <v>7000</v>
      </c>
      <c r="G190" s="274" t="s">
        <v>405</v>
      </c>
      <c r="H190" s="301"/>
      <c r="I190" s="271"/>
      <c r="J190" s="271"/>
      <c r="K190" s="271"/>
      <c r="L190" s="271"/>
      <c r="M190" s="271"/>
    </row>
    <row r="191" spans="2:13" s="167" customFormat="1" ht="25.5">
      <c r="B191" s="266"/>
      <c r="C191" s="43"/>
      <c r="D191" s="44">
        <v>4440</v>
      </c>
      <c r="E191" s="45" t="s">
        <v>479</v>
      </c>
      <c r="F191" s="46">
        <v>60500</v>
      </c>
      <c r="G191" s="274" t="s">
        <v>59</v>
      </c>
      <c r="H191" s="301"/>
      <c r="I191" s="271"/>
      <c r="J191" s="271"/>
      <c r="K191" s="271"/>
      <c r="L191" s="279"/>
      <c r="M191" s="271"/>
    </row>
    <row r="192" spans="2:13" s="167" customFormat="1" ht="38.25">
      <c r="B192" s="266"/>
      <c r="C192" s="43"/>
      <c r="D192" s="44">
        <v>4740</v>
      </c>
      <c r="E192" s="45" t="s">
        <v>346</v>
      </c>
      <c r="F192" s="46">
        <v>10000</v>
      </c>
      <c r="G192" s="274"/>
      <c r="H192" s="301"/>
      <c r="I192" s="271"/>
      <c r="J192" s="271"/>
      <c r="K192" s="271"/>
      <c r="L192" s="279"/>
      <c r="M192" s="271"/>
    </row>
    <row r="193" spans="2:13" s="167" customFormat="1" ht="29.25" customHeight="1">
      <c r="B193" s="266"/>
      <c r="C193" s="43"/>
      <c r="D193" s="44">
        <v>6050</v>
      </c>
      <c r="E193" s="45" t="s">
        <v>455</v>
      </c>
      <c r="F193" s="46">
        <v>50000</v>
      </c>
      <c r="G193" s="274" t="s">
        <v>537</v>
      </c>
      <c r="H193" s="301"/>
      <c r="I193" s="271"/>
      <c r="J193" s="271"/>
      <c r="K193" s="271"/>
      <c r="L193" s="271"/>
      <c r="M193" s="271"/>
    </row>
    <row r="194" spans="2:13" s="167" customFormat="1" ht="12.75">
      <c r="B194" s="266"/>
      <c r="C194" s="43">
        <v>80113</v>
      </c>
      <c r="D194" s="43"/>
      <c r="E194" s="47" t="s">
        <v>418</v>
      </c>
      <c r="F194" s="267">
        <f>SUM(F195:F202)</f>
        <v>293910</v>
      </c>
      <c r="G194" s="274"/>
      <c r="H194" s="340">
        <f aca="true" t="shared" si="38" ref="H194:M194">SUM(H195:H202)</f>
        <v>0</v>
      </c>
      <c r="I194" s="268">
        <f t="shared" si="38"/>
        <v>0</v>
      </c>
      <c r="J194" s="268">
        <f t="shared" si="38"/>
        <v>0</v>
      </c>
      <c r="K194" s="268">
        <f t="shared" si="38"/>
        <v>0</v>
      </c>
      <c r="L194" s="268">
        <f t="shared" si="38"/>
        <v>0</v>
      </c>
      <c r="M194" s="268">
        <f t="shared" si="38"/>
        <v>0</v>
      </c>
    </row>
    <row r="195" spans="2:13" s="167" customFormat="1" ht="27.75" customHeight="1">
      <c r="B195" s="266"/>
      <c r="C195" s="43"/>
      <c r="D195" s="44">
        <v>3020</v>
      </c>
      <c r="E195" s="45" t="s">
        <v>454</v>
      </c>
      <c r="F195" s="46">
        <v>350</v>
      </c>
      <c r="G195" s="274" t="s">
        <v>407</v>
      </c>
      <c r="H195" s="301"/>
      <c r="I195" s="271"/>
      <c r="J195" s="271"/>
      <c r="K195" s="271"/>
      <c r="L195" s="279"/>
      <c r="M195" s="271"/>
    </row>
    <row r="196" spans="2:13" s="167" customFormat="1" ht="30.75" customHeight="1">
      <c r="B196" s="266"/>
      <c r="C196" s="43"/>
      <c r="D196" s="44">
        <v>4010</v>
      </c>
      <c r="E196" s="45" t="s">
        <v>138</v>
      </c>
      <c r="F196" s="46">
        <v>31710</v>
      </c>
      <c r="G196" s="350" t="s">
        <v>356</v>
      </c>
      <c r="H196" s="301"/>
      <c r="I196" s="271"/>
      <c r="J196" s="271"/>
      <c r="K196" s="271"/>
      <c r="L196" s="271"/>
      <c r="M196" s="271"/>
    </row>
    <row r="197" spans="2:13" s="167" customFormat="1" ht="25.5">
      <c r="B197" s="266"/>
      <c r="C197" s="43"/>
      <c r="D197" s="44">
        <v>4040</v>
      </c>
      <c r="E197" s="45" t="s">
        <v>139</v>
      </c>
      <c r="F197" s="46">
        <v>2500</v>
      </c>
      <c r="G197" s="350"/>
      <c r="H197" s="301"/>
      <c r="I197" s="271"/>
      <c r="J197" s="279"/>
      <c r="K197" s="271"/>
      <c r="L197" s="271"/>
      <c r="M197" s="271"/>
    </row>
    <row r="198" spans="2:13" s="167" customFormat="1" ht="27" customHeight="1">
      <c r="B198" s="266"/>
      <c r="C198" s="43"/>
      <c r="D198" s="44">
        <v>4110</v>
      </c>
      <c r="E198" s="45" t="s">
        <v>456</v>
      </c>
      <c r="F198" s="46">
        <v>6150</v>
      </c>
      <c r="G198" s="350"/>
      <c r="H198" s="301"/>
      <c r="I198" s="271"/>
      <c r="J198" s="271"/>
      <c r="K198" s="271"/>
      <c r="L198" s="271"/>
      <c r="M198" s="271"/>
    </row>
    <row r="199" spans="2:13" s="167" customFormat="1" ht="15.75" customHeight="1">
      <c r="B199" s="266"/>
      <c r="C199" s="43"/>
      <c r="D199" s="44">
        <v>4120</v>
      </c>
      <c r="E199" s="45" t="s">
        <v>478</v>
      </c>
      <c r="F199" s="46">
        <v>900</v>
      </c>
      <c r="G199" s="350"/>
      <c r="H199" s="301"/>
      <c r="I199" s="271"/>
      <c r="J199" s="271"/>
      <c r="K199" s="271"/>
      <c r="L199" s="271"/>
      <c r="M199" s="271"/>
    </row>
    <row r="200" spans="2:13" s="167" customFormat="1" ht="25.5">
      <c r="B200" s="266"/>
      <c r="C200" s="43"/>
      <c r="D200" s="44">
        <v>4280</v>
      </c>
      <c r="E200" s="45" t="s">
        <v>335</v>
      </c>
      <c r="F200" s="46">
        <v>300</v>
      </c>
      <c r="G200" s="300" t="s">
        <v>350</v>
      </c>
      <c r="H200" s="301"/>
      <c r="I200" s="271"/>
      <c r="J200" s="271"/>
      <c r="K200" s="271"/>
      <c r="L200" s="271"/>
      <c r="M200" s="271"/>
    </row>
    <row r="201" spans="2:13" s="167" customFormat="1" ht="25.5">
      <c r="B201" s="266"/>
      <c r="C201" s="44"/>
      <c r="D201" s="44">
        <v>4300</v>
      </c>
      <c r="E201" s="45" t="s">
        <v>452</v>
      </c>
      <c r="F201" s="46">
        <v>250000</v>
      </c>
      <c r="G201" s="274" t="s">
        <v>188</v>
      </c>
      <c r="H201" s="301"/>
      <c r="I201" s="271"/>
      <c r="J201" s="271"/>
      <c r="K201" s="271"/>
      <c r="L201" s="279"/>
      <c r="M201" s="271"/>
    </row>
    <row r="202" spans="2:13" s="167" customFormat="1" ht="30.75" customHeight="1">
      <c r="B202" s="266"/>
      <c r="C202" s="44"/>
      <c r="D202" s="44">
        <v>4440</v>
      </c>
      <c r="E202" s="45" t="s">
        <v>479</v>
      </c>
      <c r="F202" s="46">
        <v>2000</v>
      </c>
      <c r="G202" s="274" t="s">
        <v>59</v>
      </c>
      <c r="H202" s="301"/>
      <c r="I202" s="271"/>
      <c r="J202" s="271"/>
      <c r="K202" s="271"/>
      <c r="L202" s="271"/>
      <c r="M202" s="271"/>
    </row>
    <row r="203" spans="2:13" s="167" customFormat="1" ht="28.5" customHeight="1">
      <c r="B203" s="266"/>
      <c r="C203" s="43">
        <v>80114</v>
      </c>
      <c r="D203" s="43"/>
      <c r="E203" s="47" t="s">
        <v>419</v>
      </c>
      <c r="F203" s="267">
        <f>SUM(F204:F215)</f>
        <v>180750</v>
      </c>
      <c r="G203" s="274"/>
      <c r="H203" s="340">
        <f aca="true" t="shared" si="39" ref="H203:M203">SUM(H204:H214)</f>
        <v>0</v>
      </c>
      <c r="I203" s="268">
        <f t="shared" si="39"/>
        <v>0</v>
      </c>
      <c r="J203" s="268">
        <f t="shared" si="39"/>
        <v>0</v>
      </c>
      <c r="K203" s="268">
        <f t="shared" si="39"/>
        <v>0</v>
      </c>
      <c r="L203" s="268">
        <f t="shared" si="39"/>
        <v>0</v>
      </c>
      <c r="M203" s="268">
        <f t="shared" si="39"/>
        <v>0</v>
      </c>
    </row>
    <row r="204" spans="2:13" s="167" customFormat="1" ht="25.5">
      <c r="B204" s="266"/>
      <c r="C204" s="44"/>
      <c r="D204" s="44">
        <v>3020</v>
      </c>
      <c r="E204" s="45" t="s">
        <v>454</v>
      </c>
      <c r="F204" s="46">
        <v>400</v>
      </c>
      <c r="G204" s="274" t="s">
        <v>152</v>
      </c>
      <c r="H204" s="301"/>
      <c r="I204" s="271"/>
      <c r="J204" s="271"/>
      <c r="K204" s="271"/>
      <c r="L204" s="271"/>
      <c r="M204" s="271"/>
    </row>
    <row r="205" spans="2:13" s="167" customFormat="1" ht="33" customHeight="1">
      <c r="B205" s="266"/>
      <c r="C205" s="44"/>
      <c r="D205" s="44">
        <v>4010</v>
      </c>
      <c r="E205" s="45" t="s">
        <v>138</v>
      </c>
      <c r="F205" s="46">
        <v>120000</v>
      </c>
      <c r="G205" s="274" t="s">
        <v>408</v>
      </c>
      <c r="H205" s="301"/>
      <c r="I205" s="271"/>
      <c r="J205" s="271"/>
      <c r="K205" s="271"/>
      <c r="L205" s="279"/>
      <c r="M205" s="271"/>
    </row>
    <row r="206" spans="2:13" s="167" customFormat="1" ht="25.5">
      <c r="B206" s="266"/>
      <c r="C206" s="44"/>
      <c r="D206" s="44">
        <v>4040</v>
      </c>
      <c r="E206" s="45" t="s">
        <v>139</v>
      </c>
      <c r="F206" s="46">
        <v>9500</v>
      </c>
      <c r="G206" s="274"/>
      <c r="H206" s="301"/>
      <c r="I206" s="271"/>
      <c r="J206" s="279"/>
      <c r="K206" s="271"/>
      <c r="L206" s="271"/>
      <c r="M206" s="271"/>
    </row>
    <row r="207" spans="2:13" s="167" customFormat="1" ht="25.5">
      <c r="B207" s="266"/>
      <c r="C207" s="44"/>
      <c r="D207" s="44">
        <v>4110</v>
      </c>
      <c r="E207" s="45" t="s">
        <v>456</v>
      </c>
      <c r="F207" s="46">
        <v>23300</v>
      </c>
      <c r="G207" s="274"/>
      <c r="H207" s="301"/>
      <c r="I207" s="271"/>
      <c r="J207" s="271"/>
      <c r="K207" s="271"/>
      <c r="L207" s="271"/>
      <c r="M207" s="271"/>
    </row>
    <row r="208" spans="2:13" s="167" customFormat="1" ht="12.75">
      <c r="B208" s="266"/>
      <c r="C208" s="44"/>
      <c r="D208" s="44">
        <v>4120</v>
      </c>
      <c r="E208" s="45" t="s">
        <v>478</v>
      </c>
      <c r="F208" s="46">
        <v>3200</v>
      </c>
      <c r="G208" s="274"/>
      <c r="H208" s="301"/>
      <c r="I208" s="271"/>
      <c r="J208" s="271"/>
      <c r="K208" s="271"/>
      <c r="L208" s="271"/>
      <c r="M208" s="271"/>
    </row>
    <row r="209" spans="2:13" s="167" customFormat="1" ht="25.5">
      <c r="B209" s="266"/>
      <c r="C209" s="44"/>
      <c r="D209" s="44">
        <v>4210</v>
      </c>
      <c r="E209" s="45" t="s">
        <v>457</v>
      </c>
      <c r="F209" s="46">
        <v>5000</v>
      </c>
      <c r="G209" s="274" t="s">
        <v>409</v>
      </c>
      <c r="H209" s="301"/>
      <c r="I209" s="271"/>
      <c r="J209" s="271"/>
      <c r="K209" s="271"/>
      <c r="L209" s="271"/>
      <c r="M209" s="271"/>
    </row>
    <row r="210" spans="2:13" s="167" customFormat="1" ht="17.25" customHeight="1">
      <c r="B210" s="266"/>
      <c r="C210" s="44"/>
      <c r="D210" s="44">
        <v>4270</v>
      </c>
      <c r="E210" s="45" t="s">
        <v>451</v>
      </c>
      <c r="F210" s="46">
        <v>3500</v>
      </c>
      <c r="G210" s="274" t="s">
        <v>153</v>
      </c>
      <c r="H210" s="301"/>
      <c r="I210" s="271"/>
      <c r="J210" s="271"/>
      <c r="K210" s="271"/>
      <c r="L210" s="271"/>
      <c r="M210" s="271"/>
    </row>
    <row r="211" spans="2:13" s="167" customFormat="1" ht="25.5">
      <c r="B211" s="266"/>
      <c r="C211" s="44"/>
      <c r="D211" s="44">
        <v>4280</v>
      </c>
      <c r="E211" s="45" t="s">
        <v>335</v>
      </c>
      <c r="F211" s="46">
        <v>300</v>
      </c>
      <c r="G211" s="300" t="s">
        <v>350</v>
      </c>
      <c r="H211" s="301"/>
      <c r="I211" s="271"/>
      <c r="J211" s="271"/>
      <c r="K211" s="271"/>
      <c r="L211" s="271"/>
      <c r="M211" s="271"/>
    </row>
    <row r="212" spans="2:13" s="167" customFormat="1" ht="25.5">
      <c r="B212" s="266"/>
      <c r="C212" s="44"/>
      <c r="D212" s="44">
        <v>4300</v>
      </c>
      <c r="E212" s="45" t="s">
        <v>452</v>
      </c>
      <c r="F212" s="46">
        <v>7000</v>
      </c>
      <c r="G212" s="274" t="s">
        <v>166</v>
      </c>
      <c r="H212" s="301"/>
      <c r="I212" s="271"/>
      <c r="J212" s="271"/>
      <c r="K212" s="271"/>
      <c r="L212" s="271"/>
      <c r="M212" s="271"/>
    </row>
    <row r="213" spans="2:13" s="167" customFormat="1" ht="15.75" customHeight="1">
      <c r="B213" s="266"/>
      <c r="C213" s="44"/>
      <c r="D213" s="44">
        <v>4410</v>
      </c>
      <c r="E213" s="45" t="s">
        <v>141</v>
      </c>
      <c r="F213" s="46">
        <v>400</v>
      </c>
      <c r="G213" s="274" t="s">
        <v>154</v>
      </c>
      <c r="H213" s="301"/>
      <c r="I213" s="271"/>
      <c r="J213" s="271"/>
      <c r="K213" s="271"/>
      <c r="L213" s="271"/>
      <c r="M213" s="271"/>
    </row>
    <row r="214" spans="2:13" s="167" customFormat="1" ht="29.25" customHeight="1">
      <c r="B214" s="266"/>
      <c r="C214" s="44"/>
      <c r="D214" s="44">
        <v>4440</v>
      </c>
      <c r="E214" s="45" t="s">
        <v>479</v>
      </c>
      <c r="F214" s="46">
        <v>3150</v>
      </c>
      <c r="G214" s="274" t="s">
        <v>59</v>
      </c>
      <c r="H214" s="301"/>
      <c r="I214" s="271"/>
      <c r="J214" s="271"/>
      <c r="K214" s="271"/>
      <c r="L214" s="271"/>
      <c r="M214" s="271"/>
    </row>
    <row r="215" spans="2:13" s="167" customFormat="1" ht="42.75" customHeight="1">
      <c r="B215" s="266"/>
      <c r="C215" s="44"/>
      <c r="D215" s="44">
        <v>4740</v>
      </c>
      <c r="E215" s="45" t="s">
        <v>346</v>
      </c>
      <c r="F215" s="46">
        <v>5000</v>
      </c>
      <c r="G215" s="274"/>
      <c r="H215" s="301"/>
      <c r="I215" s="271"/>
      <c r="J215" s="271"/>
      <c r="K215" s="271"/>
      <c r="L215" s="271"/>
      <c r="M215" s="271"/>
    </row>
    <row r="216" spans="2:13" s="167" customFormat="1" ht="34.5" customHeight="1">
      <c r="B216" s="266"/>
      <c r="C216" s="43">
        <v>80146</v>
      </c>
      <c r="D216" s="43"/>
      <c r="E216" s="47" t="s">
        <v>546</v>
      </c>
      <c r="F216" s="267">
        <f>F217</f>
        <v>23800</v>
      </c>
      <c r="G216" s="350" t="s">
        <v>240</v>
      </c>
      <c r="H216" s="340">
        <f aca="true" t="shared" si="40" ref="H216:M216">H217</f>
        <v>0</v>
      </c>
      <c r="I216" s="268">
        <f t="shared" si="40"/>
        <v>0</v>
      </c>
      <c r="J216" s="268">
        <f t="shared" si="40"/>
        <v>0</v>
      </c>
      <c r="K216" s="268" t="e">
        <f>K217+#REF!</f>
        <v>#REF!</v>
      </c>
      <c r="L216" s="268">
        <f>SUM(L217:L217)</f>
        <v>0</v>
      </c>
      <c r="M216" s="268">
        <f t="shared" si="40"/>
        <v>0</v>
      </c>
    </row>
    <row r="217" spans="2:13" s="167" customFormat="1" ht="36.75" customHeight="1">
      <c r="B217" s="266"/>
      <c r="C217" s="44"/>
      <c r="D217" s="44">
        <v>4300</v>
      </c>
      <c r="E217" s="45" t="s">
        <v>452</v>
      </c>
      <c r="F217" s="46">
        <v>23800</v>
      </c>
      <c r="G217" s="350"/>
      <c r="H217" s="301"/>
      <c r="I217" s="271"/>
      <c r="J217" s="271"/>
      <c r="K217" s="271"/>
      <c r="L217" s="271"/>
      <c r="M217" s="271"/>
    </row>
    <row r="218" spans="2:13" s="167" customFormat="1" ht="12.75">
      <c r="B218" s="266"/>
      <c r="C218" s="43">
        <v>80195</v>
      </c>
      <c r="D218" s="43"/>
      <c r="E218" s="47" t="s">
        <v>324</v>
      </c>
      <c r="F218" s="267">
        <f>SUM(F219:F220)</f>
        <v>41515</v>
      </c>
      <c r="G218" s="274"/>
      <c r="H218" s="340">
        <f aca="true" t="shared" si="41" ref="H218:M218">SUM(H220)</f>
        <v>0</v>
      </c>
      <c r="I218" s="268">
        <f t="shared" si="41"/>
        <v>0</v>
      </c>
      <c r="J218" s="268">
        <f t="shared" si="41"/>
        <v>0</v>
      </c>
      <c r="K218" s="268">
        <f t="shared" si="41"/>
        <v>0</v>
      </c>
      <c r="L218" s="268">
        <f>SUM(L219:M220)</f>
        <v>0</v>
      </c>
      <c r="M218" s="268">
        <f t="shared" si="41"/>
        <v>0</v>
      </c>
    </row>
    <row r="219" spans="2:13" s="167" customFormat="1" ht="25.5">
      <c r="B219" s="275"/>
      <c r="C219" s="44"/>
      <c r="D219" s="44">
        <v>4170</v>
      </c>
      <c r="E219" s="45" t="s">
        <v>253</v>
      </c>
      <c r="F219" s="46">
        <v>1000</v>
      </c>
      <c r="G219" s="274" t="s">
        <v>357</v>
      </c>
      <c r="H219" s="346"/>
      <c r="I219" s="304"/>
      <c r="J219" s="304"/>
      <c r="K219" s="304"/>
      <c r="L219" s="271"/>
      <c r="M219" s="304"/>
    </row>
    <row r="220" spans="2:13" s="167" customFormat="1" ht="41.25" customHeight="1">
      <c r="B220" s="266"/>
      <c r="C220" s="44"/>
      <c r="D220" s="44">
        <v>4440</v>
      </c>
      <c r="E220" s="45" t="s">
        <v>479</v>
      </c>
      <c r="F220" s="46">
        <v>40515</v>
      </c>
      <c r="G220" s="274" t="s">
        <v>333</v>
      </c>
      <c r="H220" s="301"/>
      <c r="I220" s="271"/>
      <c r="J220" s="271"/>
      <c r="K220" s="271"/>
      <c r="L220" s="271"/>
      <c r="M220" s="271"/>
    </row>
    <row r="221" spans="2:13" s="167" customFormat="1" ht="12.75">
      <c r="B221" s="283">
        <v>851</v>
      </c>
      <c r="C221" s="51"/>
      <c r="D221" s="51"/>
      <c r="E221" s="285" t="s">
        <v>482</v>
      </c>
      <c r="F221" s="280">
        <f>F222+F234</f>
        <v>160000</v>
      </c>
      <c r="G221" s="282"/>
      <c r="H221" s="343">
        <f aca="true" t="shared" si="42" ref="H221:M221">H222+H234</f>
        <v>0</v>
      </c>
      <c r="I221" s="281">
        <f t="shared" si="42"/>
        <v>0</v>
      </c>
      <c r="J221" s="281">
        <f t="shared" si="42"/>
        <v>0</v>
      </c>
      <c r="K221" s="281">
        <f t="shared" si="42"/>
        <v>0</v>
      </c>
      <c r="L221" s="281">
        <f t="shared" si="42"/>
        <v>0</v>
      </c>
      <c r="M221" s="281">
        <f t="shared" si="42"/>
        <v>0</v>
      </c>
    </row>
    <row r="222" spans="2:13" s="167" customFormat="1" ht="12.75">
      <c r="B222" s="266"/>
      <c r="C222" s="43">
        <v>85154</v>
      </c>
      <c r="D222" s="43"/>
      <c r="E222" s="47" t="s">
        <v>483</v>
      </c>
      <c r="F222" s="267">
        <f>SUM(F223:F232)</f>
        <v>90000</v>
      </c>
      <c r="G222" s="274"/>
      <c r="H222" s="340">
        <f aca="true" t="shared" si="43" ref="H222:M222">SUM(H223:H232)</f>
        <v>0</v>
      </c>
      <c r="I222" s="268">
        <f t="shared" si="43"/>
        <v>0</v>
      </c>
      <c r="J222" s="268">
        <f t="shared" si="43"/>
        <v>0</v>
      </c>
      <c r="K222" s="268">
        <f t="shared" si="43"/>
        <v>0</v>
      </c>
      <c r="L222" s="268">
        <f t="shared" si="43"/>
        <v>0</v>
      </c>
      <c r="M222" s="268">
        <f t="shared" si="43"/>
        <v>0</v>
      </c>
    </row>
    <row r="223" spans="2:13" s="167" customFormat="1" ht="51">
      <c r="B223" s="266"/>
      <c r="C223" s="43"/>
      <c r="D223" s="44">
        <v>2820</v>
      </c>
      <c r="E223" s="45" t="s">
        <v>471</v>
      </c>
      <c r="F223" s="46">
        <v>8000</v>
      </c>
      <c r="G223" s="274"/>
      <c r="H223" s="301"/>
      <c r="I223" s="271"/>
      <c r="J223" s="271"/>
      <c r="K223" s="271"/>
      <c r="L223" s="271"/>
      <c r="M223" s="271"/>
    </row>
    <row r="224" spans="2:13" s="167" customFormat="1" ht="12.75" customHeight="1">
      <c r="B224" s="266"/>
      <c r="C224" s="43"/>
      <c r="D224" s="44">
        <v>4170</v>
      </c>
      <c r="E224" s="45" t="s">
        <v>253</v>
      </c>
      <c r="F224" s="46">
        <v>18000</v>
      </c>
      <c r="G224" s="350" t="s">
        <v>551</v>
      </c>
      <c r="H224" s="301"/>
      <c r="I224" s="271"/>
      <c r="J224" s="271"/>
      <c r="K224" s="271"/>
      <c r="L224" s="271"/>
      <c r="M224" s="271"/>
    </row>
    <row r="225" spans="2:13" s="167" customFormat="1" ht="24.75" customHeight="1">
      <c r="B225" s="266"/>
      <c r="C225" s="44"/>
      <c r="D225" s="44">
        <v>4210</v>
      </c>
      <c r="E225" s="45" t="s">
        <v>457</v>
      </c>
      <c r="F225" s="46">
        <v>25000</v>
      </c>
      <c r="G225" s="350"/>
      <c r="H225" s="301"/>
      <c r="I225" s="271"/>
      <c r="J225" s="271"/>
      <c r="K225" s="271"/>
      <c r="L225" s="279"/>
      <c r="M225" s="271"/>
    </row>
    <row r="226" spans="2:13" s="167" customFormat="1" ht="12.75">
      <c r="B226" s="266"/>
      <c r="C226" s="44"/>
      <c r="D226" s="44">
        <v>4260</v>
      </c>
      <c r="E226" s="45" t="s">
        <v>453</v>
      </c>
      <c r="F226" s="46">
        <v>6000</v>
      </c>
      <c r="G226" s="350"/>
      <c r="H226" s="301"/>
      <c r="I226" s="271"/>
      <c r="J226" s="271"/>
      <c r="K226" s="271"/>
      <c r="L226" s="271"/>
      <c r="M226" s="271"/>
    </row>
    <row r="227" spans="2:13" s="167" customFormat="1" ht="12.75">
      <c r="B227" s="266"/>
      <c r="C227" s="44"/>
      <c r="D227" s="44">
        <v>4270</v>
      </c>
      <c r="E227" s="45" t="s">
        <v>451</v>
      </c>
      <c r="F227" s="46">
        <v>4000</v>
      </c>
      <c r="G227" s="350"/>
      <c r="H227" s="301"/>
      <c r="I227" s="271"/>
      <c r="J227" s="271"/>
      <c r="K227" s="271"/>
      <c r="L227" s="271"/>
      <c r="M227" s="271"/>
    </row>
    <row r="228" spans="2:13" s="167" customFormat="1" ht="12.75">
      <c r="B228" s="266"/>
      <c r="C228" s="44"/>
      <c r="D228" s="44">
        <v>4300</v>
      </c>
      <c r="E228" s="45" t="s">
        <v>452</v>
      </c>
      <c r="F228" s="46">
        <v>25800</v>
      </c>
      <c r="G228" s="350"/>
      <c r="H228" s="301"/>
      <c r="I228" s="271"/>
      <c r="J228" s="271"/>
      <c r="K228" s="271"/>
      <c r="L228" s="271"/>
      <c r="M228" s="271"/>
    </row>
    <row r="229" spans="2:13" s="167" customFormat="1" ht="38.25">
      <c r="B229" s="266"/>
      <c r="C229" s="44"/>
      <c r="D229" s="44">
        <v>4370</v>
      </c>
      <c r="E229" s="45" t="s">
        <v>336</v>
      </c>
      <c r="F229" s="46">
        <v>700</v>
      </c>
      <c r="G229" s="350"/>
      <c r="H229" s="301"/>
      <c r="I229" s="271"/>
      <c r="J229" s="271"/>
      <c r="K229" s="271"/>
      <c r="L229" s="271"/>
      <c r="M229" s="271"/>
    </row>
    <row r="230" spans="2:13" s="167" customFormat="1" ht="12.75">
      <c r="B230" s="266"/>
      <c r="C230" s="44"/>
      <c r="D230" s="44">
        <v>4410</v>
      </c>
      <c r="E230" s="45" t="s">
        <v>141</v>
      </c>
      <c r="F230" s="46">
        <v>1000</v>
      </c>
      <c r="G230" s="350"/>
      <c r="H230" s="301"/>
      <c r="I230" s="271"/>
      <c r="J230" s="271"/>
      <c r="K230" s="271"/>
      <c r="L230" s="271"/>
      <c r="M230" s="271"/>
    </row>
    <row r="231" spans="2:13" s="167" customFormat="1" ht="12.75">
      <c r="B231" s="266"/>
      <c r="C231" s="44"/>
      <c r="D231" s="44">
        <v>4430</v>
      </c>
      <c r="E231" s="45" t="s">
        <v>142</v>
      </c>
      <c r="F231" s="46">
        <v>500</v>
      </c>
      <c r="G231" s="350"/>
      <c r="H231" s="301"/>
      <c r="I231" s="271"/>
      <c r="J231" s="271"/>
      <c r="K231" s="271"/>
      <c r="L231" s="271"/>
      <c r="M231" s="271"/>
    </row>
    <row r="232" spans="2:13" s="167" customFormat="1" ht="38.25">
      <c r="B232" s="266"/>
      <c r="C232" s="44"/>
      <c r="D232" s="44">
        <v>4740</v>
      </c>
      <c r="E232" s="45" t="s">
        <v>346</v>
      </c>
      <c r="F232" s="46">
        <v>1000</v>
      </c>
      <c r="G232" s="350"/>
      <c r="H232" s="301"/>
      <c r="I232" s="271"/>
      <c r="J232" s="271"/>
      <c r="K232" s="271"/>
      <c r="L232" s="271"/>
      <c r="M232" s="271"/>
    </row>
    <row r="233" spans="2:13" s="167" customFormat="1" ht="25.5" customHeight="1" hidden="1">
      <c r="B233" s="266"/>
      <c r="C233" s="44"/>
      <c r="D233" s="44">
        <v>6060</v>
      </c>
      <c r="E233" s="45" t="s">
        <v>458</v>
      </c>
      <c r="F233" s="46"/>
      <c r="G233" s="274"/>
      <c r="H233" s="301"/>
      <c r="I233" s="271"/>
      <c r="J233" s="271"/>
      <c r="K233" s="271"/>
      <c r="L233" s="271"/>
      <c r="M233" s="271"/>
    </row>
    <row r="234" spans="2:13" s="167" customFormat="1" ht="12.75" customHeight="1">
      <c r="B234" s="266"/>
      <c r="C234" s="43">
        <v>85195</v>
      </c>
      <c r="D234" s="43"/>
      <c r="E234" s="47" t="s">
        <v>324</v>
      </c>
      <c r="F234" s="267">
        <f>F235</f>
        <v>70000</v>
      </c>
      <c r="G234" s="274"/>
      <c r="H234" s="340">
        <f aca="true" t="shared" si="44" ref="H234:M234">H235</f>
        <v>0</v>
      </c>
      <c r="I234" s="268">
        <f t="shared" si="44"/>
        <v>0</v>
      </c>
      <c r="J234" s="268">
        <f t="shared" si="44"/>
        <v>0</v>
      </c>
      <c r="K234" s="268">
        <f t="shared" si="44"/>
        <v>0</v>
      </c>
      <c r="L234" s="268">
        <f t="shared" si="44"/>
        <v>0</v>
      </c>
      <c r="M234" s="268">
        <f t="shared" si="44"/>
        <v>0</v>
      </c>
    </row>
    <row r="235" spans="2:13" s="167" customFormat="1" ht="12.75">
      <c r="B235" s="266"/>
      <c r="C235" s="43"/>
      <c r="D235" s="44">
        <v>4270</v>
      </c>
      <c r="E235" s="45" t="s">
        <v>451</v>
      </c>
      <c r="F235" s="46">
        <v>70000</v>
      </c>
      <c r="G235" s="274" t="s">
        <v>538</v>
      </c>
      <c r="H235" s="340"/>
      <c r="I235" s="268"/>
      <c r="J235" s="268"/>
      <c r="K235" s="268"/>
      <c r="L235" s="268"/>
      <c r="M235" s="268"/>
    </row>
    <row r="236" spans="2:13" s="167" customFormat="1" ht="75.75" customHeight="1" hidden="1">
      <c r="B236" s="266"/>
      <c r="C236" s="43"/>
      <c r="D236" s="44">
        <v>6300</v>
      </c>
      <c r="E236" s="45" t="s">
        <v>84</v>
      </c>
      <c r="F236" s="267"/>
      <c r="G236" s="274"/>
      <c r="H236" s="340"/>
      <c r="I236" s="268"/>
      <c r="J236" s="268"/>
      <c r="K236" s="268"/>
      <c r="L236" s="268"/>
      <c r="M236" s="268"/>
    </row>
    <row r="237" spans="2:13" s="167" customFormat="1" ht="12.75">
      <c r="B237" s="283">
        <v>852</v>
      </c>
      <c r="C237" s="51"/>
      <c r="D237" s="51"/>
      <c r="E237" s="285" t="s">
        <v>79</v>
      </c>
      <c r="F237" s="280">
        <f>F245+F247+F251+F253+F271+F273+F238</f>
        <v>3323700</v>
      </c>
      <c r="G237" s="282"/>
      <c r="H237" s="343">
        <f aca="true" t="shared" si="45" ref="H237:M237">H245+H247+H251+H253+H271+H273+H238</f>
        <v>0</v>
      </c>
      <c r="I237" s="281">
        <f t="shared" si="45"/>
        <v>0</v>
      </c>
      <c r="J237" s="281">
        <f t="shared" si="45"/>
        <v>0</v>
      </c>
      <c r="K237" s="281">
        <f t="shared" si="45"/>
        <v>0</v>
      </c>
      <c r="L237" s="281">
        <f t="shared" si="45"/>
        <v>0</v>
      </c>
      <c r="M237" s="281">
        <f t="shared" si="45"/>
        <v>0</v>
      </c>
    </row>
    <row r="238" spans="2:13" s="218" customFormat="1" ht="63.75">
      <c r="B238" s="287"/>
      <c r="C238" s="297">
        <v>85212</v>
      </c>
      <c r="D238" s="305"/>
      <c r="E238" s="47" t="s">
        <v>508</v>
      </c>
      <c r="F238" s="288">
        <f>SUM(F239:F244)</f>
        <v>2302100</v>
      </c>
      <c r="G238" s="278"/>
      <c r="H238" s="344">
        <f aca="true" t="shared" si="46" ref="H238:M238">SUM(H239:H244)</f>
        <v>0</v>
      </c>
      <c r="I238" s="289">
        <f t="shared" si="46"/>
        <v>0</v>
      </c>
      <c r="J238" s="289">
        <f t="shared" si="46"/>
        <v>0</v>
      </c>
      <c r="K238" s="289">
        <f t="shared" si="46"/>
        <v>0</v>
      </c>
      <c r="L238" s="289">
        <f t="shared" si="46"/>
        <v>0</v>
      </c>
      <c r="M238" s="289">
        <f t="shared" si="46"/>
        <v>0</v>
      </c>
    </row>
    <row r="239" spans="2:13" s="218" customFormat="1" ht="12.75">
      <c r="B239" s="287"/>
      <c r="C239" s="305"/>
      <c r="D239" s="44">
        <v>3110</v>
      </c>
      <c r="E239" s="45" t="s">
        <v>461</v>
      </c>
      <c r="F239" s="291">
        <v>2233037</v>
      </c>
      <c r="G239" s="278" t="s">
        <v>503</v>
      </c>
      <c r="H239" s="345"/>
      <c r="I239" s="290"/>
      <c r="J239" s="290"/>
      <c r="K239" s="290"/>
      <c r="L239" s="290"/>
      <c r="M239" s="290"/>
    </row>
    <row r="240" spans="2:13" s="218" customFormat="1" ht="27.75" customHeight="1">
      <c r="B240" s="287"/>
      <c r="C240" s="305"/>
      <c r="D240" s="44">
        <v>4010</v>
      </c>
      <c r="E240" s="45" t="s">
        <v>138</v>
      </c>
      <c r="F240" s="291">
        <v>44233</v>
      </c>
      <c r="G240" s="351" t="s">
        <v>144</v>
      </c>
      <c r="H240" s="345"/>
      <c r="I240" s="290"/>
      <c r="J240" s="290"/>
      <c r="K240" s="290"/>
      <c r="L240" s="290"/>
      <c r="M240" s="290"/>
    </row>
    <row r="241" spans="2:13" s="218" customFormat="1" ht="18.75" customHeight="1">
      <c r="B241" s="287"/>
      <c r="C241" s="305"/>
      <c r="D241" s="44">
        <v>4110</v>
      </c>
      <c r="E241" s="45" t="s">
        <v>456</v>
      </c>
      <c r="F241" s="291">
        <v>7564</v>
      </c>
      <c r="G241" s="351"/>
      <c r="H241" s="345"/>
      <c r="I241" s="290"/>
      <c r="J241" s="290"/>
      <c r="K241" s="290"/>
      <c r="L241" s="290"/>
      <c r="M241" s="290"/>
    </row>
    <row r="242" spans="2:13" s="218" customFormat="1" ht="12.75">
      <c r="B242" s="287"/>
      <c r="C242" s="305"/>
      <c r="D242" s="44">
        <v>4210</v>
      </c>
      <c r="E242" s="45" t="s">
        <v>457</v>
      </c>
      <c r="F242" s="291">
        <v>7000</v>
      </c>
      <c r="G242" s="351"/>
      <c r="H242" s="345"/>
      <c r="I242" s="290"/>
      <c r="J242" s="290"/>
      <c r="K242" s="290"/>
      <c r="L242" s="292"/>
      <c r="M242" s="290"/>
    </row>
    <row r="243" spans="2:13" s="218" customFormat="1" ht="12.75">
      <c r="B243" s="287"/>
      <c r="C243" s="305"/>
      <c r="D243" s="44">
        <v>4300</v>
      </c>
      <c r="E243" s="45" t="s">
        <v>452</v>
      </c>
      <c r="F243" s="291">
        <v>10000</v>
      </c>
      <c r="G243" s="351"/>
      <c r="H243" s="345"/>
      <c r="I243" s="290"/>
      <c r="J243" s="290"/>
      <c r="K243" s="290"/>
      <c r="L243" s="290"/>
      <c r="M243" s="290"/>
    </row>
    <row r="244" spans="2:13" s="218" customFormat="1" ht="12.75">
      <c r="B244" s="287"/>
      <c r="C244" s="305"/>
      <c r="D244" s="44">
        <v>4410</v>
      </c>
      <c r="E244" s="45" t="s">
        <v>141</v>
      </c>
      <c r="F244" s="291">
        <v>266</v>
      </c>
      <c r="G244" s="351"/>
      <c r="H244" s="345"/>
      <c r="I244" s="290"/>
      <c r="J244" s="290"/>
      <c r="K244" s="290"/>
      <c r="L244" s="292"/>
      <c r="M244" s="290"/>
    </row>
    <row r="245" spans="2:13" s="218" customFormat="1" ht="84.75" customHeight="1">
      <c r="B245" s="287"/>
      <c r="C245" s="43">
        <v>85213</v>
      </c>
      <c r="D245" s="43"/>
      <c r="E245" s="47" t="s">
        <v>47</v>
      </c>
      <c r="F245" s="267">
        <f aca="true" t="shared" si="47" ref="F245:M245">F246</f>
        <v>11700</v>
      </c>
      <c r="G245" s="278"/>
      <c r="H245" s="340">
        <f t="shared" si="47"/>
        <v>0</v>
      </c>
      <c r="I245" s="268">
        <f t="shared" si="47"/>
        <v>0</v>
      </c>
      <c r="J245" s="268">
        <f t="shared" si="47"/>
        <v>0</v>
      </c>
      <c r="K245" s="268">
        <f t="shared" si="47"/>
        <v>0</v>
      </c>
      <c r="L245" s="273">
        <f t="shared" si="47"/>
        <v>0</v>
      </c>
      <c r="M245" s="268">
        <f t="shared" si="47"/>
        <v>0</v>
      </c>
    </row>
    <row r="246" spans="2:13" s="218" customFormat="1" ht="24" customHeight="1">
      <c r="B246" s="287"/>
      <c r="C246" s="305"/>
      <c r="D246" s="44">
        <v>4130</v>
      </c>
      <c r="E246" s="45" t="s">
        <v>181</v>
      </c>
      <c r="F246" s="291">
        <v>11700</v>
      </c>
      <c r="G246" s="278"/>
      <c r="H246" s="345"/>
      <c r="I246" s="290"/>
      <c r="J246" s="290"/>
      <c r="K246" s="290"/>
      <c r="L246" s="292"/>
      <c r="M246" s="290"/>
    </row>
    <row r="247" spans="2:13" s="167" customFormat="1" ht="55.5" customHeight="1">
      <c r="B247" s="266"/>
      <c r="C247" s="43">
        <v>85214</v>
      </c>
      <c r="D247" s="43"/>
      <c r="E247" s="47" t="s">
        <v>507</v>
      </c>
      <c r="F247" s="267">
        <f>F248+F249+F250</f>
        <v>335600</v>
      </c>
      <c r="G247" s="274"/>
      <c r="H247" s="340">
        <f aca="true" t="shared" si="48" ref="H247:M247">H248+H249+H250</f>
        <v>0</v>
      </c>
      <c r="I247" s="268">
        <f t="shared" si="48"/>
        <v>0</v>
      </c>
      <c r="J247" s="268">
        <f t="shared" si="48"/>
        <v>0</v>
      </c>
      <c r="K247" s="268">
        <f t="shared" si="48"/>
        <v>0</v>
      </c>
      <c r="L247" s="268">
        <f t="shared" si="48"/>
        <v>0</v>
      </c>
      <c r="M247" s="268">
        <f t="shared" si="48"/>
        <v>0</v>
      </c>
    </row>
    <row r="248" spans="2:13" s="167" customFormat="1" ht="25.5">
      <c r="B248" s="266"/>
      <c r="C248" s="44"/>
      <c r="D248" s="44">
        <v>3110</v>
      </c>
      <c r="E248" s="45" t="s">
        <v>461</v>
      </c>
      <c r="F248" s="46">
        <v>204000</v>
      </c>
      <c r="G248" s="274" t="s">
        <v>223</v>
      </c>
      <c r="H248" s="301"/>
      <c r="I248" s="271"/>
      <c r="J248" s="271"/>
      <c r="K248" s="271"/>
      <c r="L248" s="271"/>
      <c r="M248" s="271"/>
    </row>
    <row r="249" spans="2:13" s="167" customFormat="1" ht="30.75" customHeight="1">
      <c r="B249" s="266"/>
      <c r="C249" s="44"/>
      <c r="D249" s="44">
        <v>4110</v>
      </c>
      <c r="E249" s="45" t="s">
        <v>180</v>
      </c>
      <c r="F249" s="46">
        <v>2000</v>
      </c>
      <c r="G249" s="274"/>
      <c r="H249" s="301"/>
      <c r="I249" s="271"/>
      <c r="J249" s="271"/>
      <c r="K249" s="271"/>
      <c r="L249" s="271"/>
      <c r="M249" s="271"/>
    </row>
    <row r="250" spans="2:13" s="167" customFormat="1" ht="53.25" customHeight="1">
      <c r="B250" s="266"/>
      <c r="C250" s="44"/>
      <c r="D250" s="44">
        <v>4330</v>
      </c>
      <c r="E250" s="45" t="s">
        <v>22</v>
      </c>
      <c r="F250" s="46">
        <v>129600</v>
      </c>
      <c r="G250" s="274" t="s">
        <v>46</v>
      </c>
      <c r="H250" s="301"/>
      <c r="I250" s="271"/>
      <c r="J250" s="271"/>
      <c r="K250" s="271"/>
      <c r="L250" s="271"/>
      <c r="M250" s="271"/>
    </row>
    <row r="251" spans="2:13" s="167" customFormat="1" ht="12.75">
      <c r="B251" s="266"/>
      <c r="C251" s="43">
        <v>85215</v>
      </c>
      <c r="D251" s="43"/>
      <c r="E251" s="47" t="s">
        <v>78</v>
      </c>
      <c r="F251" s="267">
        <f aca="true" t="shared" si="49" ref="F251:M251">SUM(F252)</f>
        <v>190000</v>
      </c>
      <c r="G251" s="274"/>
      <c r="H251" s="340">
        <f t="shared" si="49"/>
        <v>0</v>
      </c>
      <c r="I251" s="268">
        <f t="shared" si="49"/>
        <v>0</v>
      </c>
      <c r="J251" s="268">
        <f t="shared" si="49"/>
        <v>0</v>
      </c>
      <c r="K251" s="268">
        <f t="shared" si="49"/>
        <v>0</v>
      </c>
      <c r="L251" s="268">
        <f t="shared" si="49"/>
        <v>0</v>
      </c>
      <c r="M251" s="268">
        <f t="shared" si="49"/>
        <v>0</v>
      </c>
    </row>
    <row r="252" spans="2:13" s="167" customFormat="1" ht="51">
      <c r="B252" s="266"/>
      <c r="C252" s="44"/>
      <c r="D252" s="44">
        <v>3110</v>
      </c>
      <c r="E252" s="45" t="s">
        <v>461</v>
      </c>
      <c r="F252" s="46">
        <v>190000</v>
      </c>
      <c r="G252" s="274" t="s">
        <v>161</v>
      </c>
      <c r="H252" s="301"/>
      <c r="I252" s="271"/>
      <c r="J252" s="271"/>
      <c r="K252" s="271"/>
      <c r="L252" s="271"/>
      <c r="M252" s="271"/>
    </row>
    <row r="253" spans="2:13" s="167" customFormat="1" ht="18.75" customHeight="1">
      <c r="B253" s="266"/>
      <c r="C253" s="43">
        <v>85219</v>
      </c>
      <c r="D253" s="43"/>
      <c r="E253" s="47" t="s">
        <v>422</v>
      </c>
      <c r="F253" s="267">
        <f>SUM(F254:F269)</f>
        <v>401300</v>
      </c>
      <c r="G253" s="274" t="s">
        <v>241</v>
      </c>
      <c r="H253" s="340">
        <f aca="true" t="shared" si="50" ref="H253:M253">SUM(H254:H269)</f>
        <v>0</v>
      </c>
      <c r="I253" s="268">
        <f t="shared" si="50"/>
        <v>0</v>
      </c>
      <c r="J253" s="268">
        <f t="shared" si="50"/>
        <v>0</v>
      </c>
      <c r="K253" s="268">
        <f t="shared" si="50"/>
        <v>0</v>
      </c>
      <c r="L253" s="273">
        <f t="shared" si="50"/>
        <v>0</v>
      </c>
      <c r="M253" s="268">
        <f t="shared" si="50"/>
        <v>0</v>
      </c>
    </row>
    <row r="254" spans="2:13" s="167" customFormat="1" ht="29.25" customHeight="1">
      <c r="B254" s="266"/>
      <c r="C254" s="44"/>
      <c r="D254" s="44">
        <v>3020</v>
      </c>
      <c r="E254" s="45" t="s">
        <v>454</v>
      </c>
      <c r="F254" s="46">
        <v>5500</v>
      </c>
      <c r="G254" s="274" t="s">
        <v>167</v>
      </c>
      <c r="H254" s="301"/>
      <c r="I254" s="271"/>
      <c r="J254" s="271"/>
      <c r="K254" s="271"/>
      <c r="L254" s="271"/>
      <c r="M254" s="271"/>
    </row>
    <row r="255" spans="2:13" s="167" customFormat="1" ht="25.5">
      <c r="B255" s="266"/>
      <c r="C255" s="44"/>
      <c r="D255" s="44">
        <v>4010</v>
      </c>
      <c r="E255" s="45" t="s">
        <v>138</v>
      </c>
      <c r="F255" s="46">
        <v>247900</v>
      </c>
      <c r="G255" s="274"/>
      <c r="H255" s="301"/>
      <c r="I255" s="271"/>
      <c r="J255" s="271"/>
      <c r="K255" s="271"/>
      <c r="L255" s="271"/>
      <c r="M255" s="271"/>
    </row>
    <row r="256" spans="2:13" s="167" customFormat="1" ht="25.5">
      <c r="B256" s="266"/>
      <c r="C256" s="44"/>
      <c r="D256" s="44">
        <v>4040</v>
      </c>
      <c r="E256" s="45" t="s">
        <v>139</v>
      </c>
      <c r="F256" s="46">
        <v>19400</v>
      </c>
      <c r="G256" s="274"/>
      <c r="H256" s="301"/>
      <c r="I256" s="271"/>
      <c r="J256" s="271"/>
      <c r="K256" s="271"/>
      <c r="L256" s="279"/>
      <c r="M256" s="271"/>
    </row>
    <row r="257" spans="2:13" s="167" customFormat="1" ht="25.5">
      <c r="B257" s="266"/>
      <c r="C257" s="44"/>
      <c r="D257" s="44">
        <v>4110</v>
      </c>
      <c r="E257" s="45" t="s">
        <v>456</v>
      </c>
      <c r="F257" s="46">
        <v>44000</v>
      </c>
      <c r="G257" s="274"/>
      <c r="H257" s="301"/>
      <c r="I257" s="271"/>
      <c r="J257" s="271"/>
      <c r="K257" s="271"/>
      <c r="L257" s="271"/>
      <c r="M257" s="271"/>
    </row>
    <row r="258" spans="2:13" s="167" customFormat="1" ht="12.75">
      <c r="B258" s="266"/>
      <c r="C258" s="44"/>
      <c r="D258" s="44">
        <v>4120</v>
      </c>
      <c r="E258" s="45" t="s">
        <v>462</v>
      </c>
      <c r="F258" s="46">
        <v>6000</v>
      </c>
      <c r="G258" s="274"/>
      <c r="H258" s="301"/>
      <c r="I258" s="271"/>
      <c r="J258" s="271"/>
      <c r="K258" s="271"/>
      <c r="L258" s="271"/>
      <c r="M258" s="271"/>
    </row>
    <row r="259" spans="2:13" s="167" customFormat="1" ht="12.75">
      <c r="B259" s="266"/>
      <c r="C259" s="44"/>
      <c r="D259" s="44">
        <v>4170</v>
      </c>
      <c r="E259" s="45" t="s">
        <v>253</v>
      </c>
      <c r="F259" s="46">
        <v>8000</v>
      </c>
      <c r="G259" s="274" t="s">
        <v>255</v>
      </c>
      <c r="H259" s="301"/>
      <c r="I259" s="271"/>
      <c r="J259" s="271"/>
      <c r="K259" s="271"/>
      <c r="L259" s="271"/>
      <c r="M259" s="271"/>
    </row>
    <row r="260" spans="2:13" s="167" customFormat="1" ht="25.5">
      <c r="B260" s="266"/>
      <c r="C260" s="44"/>
      <c r="D260" s="44">
        <v>4210</v>
      </c>
      <c r="E260" s="45" t="s">
        <v>457</v>
      </c>
      <c r="F260" s="46">
        <v>10000</v>
      </c>
      <c r="G260" s="274" t="s">
        <v>168</v>
      </c>
      <c r="H260" s="301"/>
      <c r="I260" s="271"/>
      <c r="J260" s="271"/>
      <c r="K260" s="271"/>
      <c r="L260" s="279"/>
      <c r="M260" s="271"/>
    </row>
    <row r="261" spans="2:13" s="167" customFormat="1" ht="12.75">
      <c r="B261" s="266"/>
      <c r="C261" s="44"/>
      <c r="D261" s="44">
        <v>4260</v>
      </c>
      <c r="E261" s="45" t="s">
        <v>453</v>
      </c>
      <c r="F261" s="46">
        <v>8300</v>
      </c>
      <c r="G261" s="274" t="s">
        <v>169</v>
      </c>
      <c r="H261" s="301"/>
      <c r="I261" s="271"/>
      <c r="J261" s="271"/>
      <c r="K261" s="271"/>
      <c r="L261" s="271"/>
      <c r="M261" s="271"/>
    </row>
    <row r="262" spans="2:13" s="167" customFormat="1" ht="16.5" customHeight="1">
      <c r="B262" s="266"/>
      <c r="C262" s="44"/>
      <c r="D262" s="44">
        <v>4270</v>
      </c>
      <c r="E262" s="45" t="s">
        <v>459</v>
      </c>
      <c r="F262" s="46">
        <v>2000</v>
      </c>
      <c r="G262" s="274" t="s">
        <v>170</v>
      </c>
      <c r="H262" s="301"/>
      <c r="I262" s="271"/>
      <c r="J262" s="271"/>
      <c r="K262" s="271"/>
      <c r="L262" s="271"/>
      <c r="M262" s="271"/>
    </row>
    <row r="263" spans="2:13" s="167" customFormat="1" ht="16.5" customHeight="1">
      <c r="B263" s="266"/>
      <c r="C263" s="44"/>
      <c r="D263" s="44">
        <v>4280</v>
      </c>
      <c r="E263" s="45" t="s">
        <v>335</v>
      </c>
      <c r="F263" s="46">
        <v>1000</v>
      </c>
      <c r="G263" s="274"/>
      <c r="H263" s="301"/>
      <c r="I263" s="271"/>
      <c r="J263" s="271"/>
      <c r="K263" s="271"/>
      <c r="L263" s="271"/>
      <c r="M263" s="271"/>
    </row>
    <row r="264" spans="2:13" s="167" customFormat="1" ht="38.25">
      <c r="B264" s="266"/>
      <c r="C264" s="44"/>
      <c r="D264" s="44">
        <v>4300</v>
      </c>
      <c r="E264" s="45" t="s">
        <v>452</v>
      </c>
      <c r="F264" s="46">
        <v>22800</v>
      </c>
      <c r="G264" s="274" t="s">
        <v>256</v>
      </c>
      <c r="H264" s="301"/>
      <c r="I264" s="271"/>
      <c r="J264" s="271"/>
      <c r="K264" s="271"/>
      <c r="L264" s="271"/>
      <c r="M264" s="271"/>
    </row>
    <row r="265" spans="2:13" s="167" customFormat="1" ht="25.5">
      <c r="B265" s="266"/>
      <c r="C265" s="44"/>
      <c r="D265" s="44">
        <v>4350</v>
      </c>
      <c r="E265" s="45" t="s">
        <v>243</v>
      </c>
      <c r="F265" s="46">
        <v>1000</v>
      </c>
      <c r="G265" s="274"/>
      <c r="H265" s="301"/>
      <c r="I265" s="271"/>
      <c r="J265" s="271"/>
      <c r="K265" s="271"/>
      <c r="L265" s="271"/>
      <c r="M265" s="271"/>
    </row>
    <row r="266" spans="2:13" s="167" customFormat="1" ht="38.25">
      <c r="B266" s="266"/>
      <c r="C266" s="44"/>
      <c r="D266" s="44">
        <v>4370</v>
      </c>
      <c r="E266" s="45" t="s">
        <v>336</v>
      </c>
      <c r="F266" s="46">
        <v>7800</v>
      </c>
      <c r="G266" s="274"/>
      <c r="H266" s="301"/>
      <c r="I266" s="271"/>
      <c r="J266" s="271"/>
      <c r="K266" s="271"/>
      <c r="L266" s="271"/>
      <c r="M266" s="271"/>
    </row>
    <row r="267" spans="2:13" s="167" customFormat="1" ht="12.75">
      <c r="B267" s="266"/>
      <c r="C267" s="44"/>
      <c r="D267" s="44">
        <v>4410</v>
      </c>
      <c r="E267" s="45" t="s">
        <v>141</v>
      </c>
      <c r="F267" s="46">
        <v>9000</v>
      </c>
      <c r="G267" s="274" t="s">
        <v>171</v>
      </c>
      <c r="H267" s="301"/>
      <c r="I267" s="271"/>
      <c r="J267" s="271"/>
      <c r="K267" s="271"/>
      <c r="L267" s="271"/>
      <c r="M267" s="271"/>
    </row>
    <row r="268" spans="2:13" s="167" customFormat="1" ht="12.75">
      <c r="B268" s="266"/>
      <c r="C268" s="44"/>
      <c r="D268" s="44">
        <v>4430</v>
      </c>
      <c r="E268" s="45" t="s">
        <v>142</v>
      </c>
      <c r="F268" s="46">
        <v>1000</v>
      </c>
      <c r="G268" s="274" t="s">
        <v>172</v>
      </c>
      <c r="H268" s="301"/>
      <c r="I268" s="271"/>
      <c r="J268" s="271"/>
      <c r="K268" s="271"/>
      <c r="L268" s="271"/>
      <c r="M268" s="271"/>
    </row>
    <row r="269" spans="2:13" s="167" customFormat="1" ht="25.5">
      <c r="B269" s="266"/>
      <c r="C269" s="44"/>
      <c r="D269" s="44">
        <v>4440</v>
      </c>
      <c r="E269" s="45" t="s">
        <v>479</v>
      </c>
      <c r="F269" s="46">
        <v>7600</v>
      </c>
      <c r="G269" s="274"/>
      <c r="H269" s="301"/>
      <c r="I269" s="271"/>
      <c r="J269" s="271"/>
      <c r="K269" s="271"/>
      <c r="L269" s="271"/>
      <c r="M269" s="271"/>
    </row>
    <row r="270" spans="2:13" s="167" customFormat="1" ht="25.5" customHeight="1" hidden="1">
      <c r="B270" s="266"/>
      <c r="C270" s="44"/>
      <c r="D270" s="44">
        <v>6060</v>
      </c>
      <c r="E270" s="45" t="s">
        <v>458</v>
      </c>
      <c r="F270" s="46"/>
      <c r="G270" s="274"/>
      <c r="H270" s="301"/>
      <c r="I270" s="271"/>
      <c r="J270" s="271"/>
      <c r="K270" s="271"/>
      <c r="L270" s="271"/>
      <c r="M270" s="271"/>
    </row>
    <row r="271" spans="2:13" s="167" customFormat="1" ht="38.25">
      <c r="B271" s="266"/>
      <c r="C271" s="43">
        <v>85228</v>
      </c>
      <c r="D271" s="43"/>
      <c r="E271" s="47" t="s">
        <v>463</v>
      </c>
      <c r="F271" s="267">
        <f>F272</f>
        <v>15000</v>
      </c>
      <c r="G271" s="274"/>
      <c r="H271" s="340">
        <f aca="true" t="shared" si="51" ref="H271:M271">H272</f>
        <v>0</v>
      </c>
      <c r="I271" s="268">
        <f t="shared" si="51"/>
        <v>0</v>
      </c>
      <c r="J271" s="268">
        <f t="shared" si="51"/>
        <v>0</v>
      </c>
      <c r="K271" s="268">
        <f t="shared" si="51"/>
        <v>0</v>
      </c>
      <c r="L271" s="268">
        <f t="shared" si="51"/>
        <v>0</v>
      </c>
      <c r="M271" s="268">
        <f t="shared" si="51"/>
        <v>0</v>
      </c>
    </row>
    <row r="272" spans="2:13" s="167" customFormat="1" ht="12.75">
      <c r="B272" s="266"/>
      <c r="C272" s="44"/>
      <c r="D272" s="44">
        <v>4170</v>
      </c>
      <c r="E272" s="45" t="s">
        <v>253</v>
      </c>
      <c r="F272" s="46">
        <v>15000</v>
      </c>
      <c r="G272" s="274"/>
      <c r="H272" s="301"/>
      <c r="I272" s="271"/>
      <c r="J272" s="271"/>
      <c r="K272" s="271"/>
      <c r="L272" s="271"/>
      <c r="M272" s="271"/>
    </row>
    <row r="273" spans="2:13" s="167" customFormat="1" ht="12.75">
      <c r="B273" s="266"/>
      <c r="C273" s="43">
        <v>85295</v>
      </c>
      <c r="D273" s="43"/>
      <c r="E273" s="47" t="s">
        <v>324</v>
      </c>
      <c r="F273" s="267">
        <f>SUM(F274:F276)</f>
        <v>68000</v>
      </c>
      <c r="G273" s="274"/>
      <c r="H273" s="340">
        <f aca="true" t="shared" si="52" ref="H273:M273">SUM(H274:H274)</f>
        <v>0</v>
      </c>
      <c r="I273" s="268">
        <f t="shared" si="52"/>
        <v>0</v>
      </c>
      <c r="J273" s="268">
        <f t="shared" si="52"/>
        <v>0</v>
      </c>
      <c r="K273" s="268">
        <f t="shared" si="52"/>
        <v>0</v>
      </c>
      <c r="L273" s="268">
        <f>SUM(L274:L276)</f>
        <v>0</v>
      </c>
      <c r="M273" s="268">
        <f t="shared" si="52"/>
        <v>0</v>
      </c>
    </row>
    <row r="274" spans="2:13" s="167" customFormat="1" ht="19.5" customHeight="1">
      <c r="B274" s="266"/>
      <c r="C274" s="43"/>
      <c r="D274" s="44">
        <v>3110</v>
      </c>
      <c r="E274" s="45" t="s">
        <v>461</v>
      </c>
      <c r="F274" s="134">
        <v>61000</v>
      </c>
      <c r="G274" s="274" t="s">
        <v>251</v>
      </c>
      <c r="H274" s="347"/>
      <c r="I274" s="242"/>
      <c r="J274" s="242"/>
      <c r="K274" s="242"/>
      <c r="L274" s="242"/>
      <c r="M274" s="242"/>
    </row>
    <row r="275" spans="2:13" s="167" customFormat="1" ht="27.75" customHeight="1">
      <c r="B275" s="266"/>
      <c r="C275" s="43"/>
      <c r="D275" s="44">
        <v>4210</v>
      </c>
      <c r="E275" s="45" t="s">
        <v>457</v>
      </c>
      <c r="F275" s="134">
        <v>5000</v>
      </c>
      <c r="G275" s="274" t="s">
        <v>337</v>
      </c>
      <c r="H275" s="347"/>
      <c r="I275" s="242"/>
      <c r="J275" s="242"/>
      <c r="K275" s="242"/>
      <c r="L275" s="242"/>
      <c r="M275" s="242"/>
    </row>
    <row r="276" spans="2:13" s="167" customFormat="1" ht="27.75" customHeight="1">
      <c r="B276" s="266"/>
      <c r="C276" s="43"/>
      <c r="D276" s="44">
        <v>4300</v>
      </c>
      <c r="E276" s="45" t="s">
        <v>452</v>
      </c>
      <c r="F276" s="134">
        <v>2000</v>
      </c>
      <c r="G276" s="274" t="s">
        <v>338</v>
      </c>
      <c r="H276" s="347"/>
      <c r="I276" s="242"/>
      <c r="J276" s="242"/>
      <c r="K276" s="242"/>
      <c r="L276" s="242"/>
      <c r="M276" s="242"/>
    </row>
    <row r="277" spans="2:13" s="167" customFormat="1" ht="12.75" customHeight="1">
      <c r="B277" s="283">
        <v>854</v>
      </c>
      <c r="C277" s="284"/>
      <c r="D277" s="284"/>
      <c r="E277" s="285" t="s">
        <v>23</v>
      </c>
      <c r="F277" s="280">
        <f>F278</f>
        <v>2000</v>
      </c>
      <c r="G277" s="282"/>
      <c r="H277" s="343" t="e">
        <f>H278</f>
        <v>#REF!</v>
      </c>
      <c r="I277" s="281" t="e">
        <f>I278+I279</f>
        <v>#REF!</v>
      </c>
      <c r="J277" s="281" t="e">
        <f>J278</f>
        <v>#REF!</v>
      </c>
      <c r="K277" s="281" t="e">
        <f>K278</f>
        <v>#REF!</v>
      </c>
      <c r="L277" s="281" t="e">
        <f>L278</f>
        <v>#REF!</v>
      </c>
      <c r="M277" s="281" t="e">
        <f>M278</f>
        <v>#REF!</v>
      </c>
    </row>
    <row r="278" spans="2:13" s="167" customFormat="1" ht="12.75" customHeight="1">
      <c r="B278" s="266"/>
      <c r="C278" s="43">
        <v>85415</v>
      </c>
      <c r="D278" s="306"/>
      <c r="E278" s="307" t="s">
        <v>24</v>
      </c>
      <c r="F278" s="267">
        <f>F279</f>
        <v>2000</v>
      </c>
      <c r="G278" s="274"/>
      <c r="H278" s="340" t="e">
        <f>#REF!+H279</f>
        <v>#REF!</v>
      </c>
      <c r="I278" s="268" t="e">
        <f>#REF!</f>
        <v>#REF!</v>
      </c>
      <c r="J278" s="268" t="e">
        <f>#REF!+J279</f>
        <v>#REF!</v>
      </c>
      <c r="K278" s="268" t="e">
        <f>#REF!</f>
        <v>#REF!</v>
      </c>
      <c r="L278" s="268" t="e">
        <f>#REF!</f>
        <v>#REF!</v>
      </c>
      <c r="M278" s="268" t="e">
        <f>#REF!</f>
        <v>#REF!</v>
      </c>
    </row>
    <row r="279" spans="2:13" s="167" customFormat="1" ht="26.25" customHeight="1">
      <c r="B279" s="266"/>
      <c r="C279" s="43"/>
      <c r="D279" s="44">
        <v>3260</v>
      </c>
      <c r="E279" s="45" t="s">
        <v>374</v>
      </c>
      <c r="F279" s="134">
        <v>2000</v>
      </c>
      <c r="G279" s="274" t="s">
        <v>369</v>
      </c>
      <c r="H279" s="347"/>
      <c r="I279" s="242"/>
      <c r="J279" s="242"/>
      <c r="K279" s="242"/>
      <c r="L279" s="242"/>
      <c r="M279" s="242"/>
    </row>
    <row r="280" spans="2:13" s="167" customFormat="1" ht="25.5">
      <c r="B280" s="283">
        <v>900</v>
      </c>
      <c r="C280" s="284"/>
      <c r="D280" s="284"/>
      <c r="E280" s="285" t="s">
        <v>423</v>
      </c>
      <c r="F280" s="280">
        <f>F283+F289+F281</f>
        <v>609600</v>
      </c>
      <c r="G280" s="282"/>
      <c r="H280" s="343">
        <f aca="true" t="shared" si="53" ref="H280:M280">H283+H289+H281</f>
        <v>0</v>
      </c>
      <c r="I280" s="281">
        <f t="shared" si="53"/>
        <v>0</v>
      </c>
      <c r="J280" s="281">
        <f t="shared" si="53"/>
        <v>0</v>
      </c>
      <c r="K280" s="286">
        <f t="shared" si="53"/>
        <v>0</v>
      </c>
      <c r="L280" s="286">
        <f t="shared" si="53"/>
        <v>0</v>
      </c>
      <c r="M280" s="281">
        <f t="shared" si="53"/>
        <v>0</v>
      </c>
    </row>
    <row r="281" spans="2:13" s="218" customFormat="1" ht="25.5">
      <c r="B281" s="287"/>
      <c r="C281" s="43">
        <v>90001</v>
      </c>
      <c r="D281" s="43"/>
      <c r="E281" s="47" t="s">
        <v>313</v>
      </c>
      <c r="F281" s="288">
        <f>F282</f>
        <v>205000</v>
      </c>
      <c r="G281" s="278"/>
      <c r="H281" s="344">
        <f aca="true" t="shared" si="54" ref="H281:M281">H282</f>
        <v>0</v>
      </c>
      <c r="I281" s="289">
        <f t="shared" si="54"/>
        <v>0</v>
      </c>
      <c r="J281" s="289">
        <f t="shared" si="54"/>
        <v>0</v>
      </c>
      <c r="K281" s="289">
        <f t="shared" si="54"/>
        <v>0</v>
      </c>
      <c r="L281" s="289">
        <f t="shared" si="54"/>
        <v>0</v>
      </c>
      <c r="M281" s="289">
        <f t="shared" si="54"/>
        <v>0</v>
      </c>
    </row>
    <row r="282" spans="2:13" s="218" customFormat="1" ht="24.75" customHeight="1">
      <c r="B282" s="287"/>
      <c r="C282" s="297"/>
      <c r="D282" s="44">
        <v>6050</v>
      </c>
      <c r="E282" s="45" t="s">
        <v>455</v>
      </c>
      <c r="F282" s="291">
        <f>45000+160000</f>
        <v>205000</v>
      </c>
      <c r="G282" s="278" t="s">
        <v>216</v>
      </c>
      <c r="H282" s="345"/>
      <c r="I282" s="290"/>
      <c r="J282" s="290"/>
      <c r="K282" s="290"/>
      <c r="L282" s="290"/>
      <c r="M282" s="290"/>
    </row>
    <row r="283" spans="2:13" s="167" customFormat="1" ht="12.75">
      <c r="B283" s="266"/>
      <c r="C283" s="43">
        <v>90015</v>
      </c>
      <c r="D283" s="43"/>
      <c r="E283" s="47" t="s">
        <v>424</v>
      </c>
      <c r="F283" s="267">
        <f>SUM(F284:F288)</f>
        <v>358500</v>
      </c>
      <c r="G283" s="274"/>
      <c r="H283" s="340">
        <f aca="true" t="shared" si="55" ref="H283:M283">SUM(H284:H288)</f>
        <v>0</v>
      </c>
      <c r="I283" s="268">
        <f t="shared" si="55"/>
        <v>0</v>
      </c>
      <c r="J283" s="268">
        <f t="shared" si="55"/>
        <v>0</v>
      </c>
      <c r="K283" s="268">
        <f t="shared" si="55"/>
        <v>0</v>
      </c>
      <c r="L283" s="273">
        <f t="shared" si="55"/>
        <v>0</v>
      </c>
      <c r="M283" s="268">
        <f t="shared" si="55"/>
        <v>0</v>
      </c>
    </row>
    <row r="284" spans="2:13" s="167" customFormat="1" ht="25.5" customHeight="1">
      <c r="B284" s="266"/>
      <c r="C284" s="44"/>
      <c r="D284" s="44">
        <v>4210</v>
      </c>
      <c r="E284" s="45" t="s">
        <v>457</v>
      </c>
      <c r="F284" s="46">
        <v>500</v>
      </c>
      <c r="G284" s="274" t="s">
        <v>173</v>
      </c>
      <c r="H284" s="301"/>
      <c r="I284" s="271"/>
      <c r="J284" s="271"/>
      <c r="K284" s="271"/>
      <c r="L284" s="279"/>
      <c r="M284" s="271"/>
    </row>
    <row r="285" spans="2:13" s="167" customFormat="1" ht="13.5" customHeight="1">
      <c r="B285" s="266"/>
      <c r="C285" s="44"/>
      <c r="D285" s="44">
        <v>4260</v>
      </c>
      <c r="E285" s="45" t="s">
        <v>453</v>
      </c>
      <c r="F285" s="46">
        <v>150000</v>
      </c>
      <c r="G285" s="274" t="s">
        <v>25</v>
      </c>
      <c r="H285" s="301"/>
      <c r="I285" s="271"/>
      <c r="J285" s="271"/>
      <c r="K285" s="271"/>
      <c r="L285" s="279"/>
      <c r="M285" s="271"/>
    </row>
    <row r="286" spans="2:13" s="167" customFormat="1" ht="25.5">
      <c r="B286" s="266"/>
      <c r="C286" s="44"/>
      <c r="D286" s="44">
        <v>4270</v>
      </c>
      <c r="E286" s="45" t="s">
        <v>459</v>
      </c>
      <c r="F286" s="46">
        <f>50000+10000</f>
        <v>60000</v>
      </c>
      <c r="G286" s="274" t="s">
        <v>217</v>
      </c>
      <c r="H286" s="301"/>
      <c r="I286" s="271"/>
      <c r="J286" s="271"/>
      <c r="K286" s="271"/>
      <c r="L286" s="279"/>
      <c r="M286" s="271"/>
    </row>
    <row r="287" spans="2:13" s="167" customFormat="1" ht="51" customHeight="1" hidden="1">
      <c r="B287" s="266"/>
      <c r="C287" s="44"/>
      <c r="D287" s="44">
        <v>4300</v>
      </c>
      <c r="E287" s="45" t="s">
        <v>452</v>
      </c>
      <c r="F287" s="46"/>
      <c r="G287" s="274" t="s">
        <v>541</v>
      </c>
      <c r="H287" s="301"/>
      <c r="I287" s="271"/>
      <c r="J287" s="271"/>
      <c r="K287" s="271"/>
      <c r="L287" s="271"/>
      <c r="M287" s="271"/>
    </row>
    <row r="288" spans="2:13" s="167" customFormat="1" ht="72.75" customHeight="1">
      <c r="B288" s="266"/>
      <c r="C288" s="44"/>
      <c r="D288" s="44">
        <v>6050</v>
      </c>
      <c r="E288" s="45" t="s">
        <v>455</v>
      </c>
      <c r="F288" s="46">
        <v>148000</v>
      </c>
      <c r="G288" s="274" t="s">
        <v>218</v>
      </c>
      <c r="H288" s="301"/>
      <c r="I288" s="271"/>
      <c r="J288" s="271"/>
      <c r="K288" s="271"/>
      <c r="L288" s="279"/>
      <c r="M288" s="271"/>
    </row>
    <row r="289" spans="2:13" s="167" customFormat="1" ht="12.75">
      <c r="B289" s="266"/>
      <c r="C289" s="43">
        <v>90095</v>
      </c>
      <c r="D289" s="43"/>
      <c r="E289" s="47" t="s">
        <v>324</v>
      </c>
      <c r="F289" s="267">
        <f>SUM(F290:F294)</f>
        <v>46100</v>
      </c>
      <c r="G289" s="274"/>
      <c r="H289" s="340">
        <f aca="true" t="shared" si="56" ref="H289:M289">SUM(H290:H294)</f>
        <v>0</v>
      </c>
      <c r="I289" s="268">
        <f t="shared" si="56"/>
        <v>0</v>
      </c>
      <c r="J289" s="268">
        <f t="shared" si="56"/>
        <v>0</v>
      </c>
      <c r="K289" s="273">
        <f t="shared" si="56"/>
        <v>0</v>
      </c>
      <c r="L289" s="268">
        <f t="shared" si="56"/>
        <v>0</v>
      </c>
      <c r="M289" s="268">
        <f t="shared" si="56"/>
        <v>0</v>
      </c>
    </row>
    <row r="290" spans="2:13" s="167" customFormat="1" ht="25.5">
      <c r="B290" s="266"/>
      <c r="C290" s="43"/>
      <c r="D290" s="44">
        <v>4170</v>
      </c>
      <c r="E290" s="45" t="s">
        <v>19</v>
      </c>
      <c r="F290" s="46">
        <v>15000</v>
      </c>
      <c r="G290" s="274" t="s">
        <v>48</v>
      </c>
      <c r="H290" s="301"/>
      <c r="I290" s="271"/>
      <c r="J290" s="271"/>
      <c r="K290" s="271"/>
      <c r="L290" s="271"/>
      <c r="M290" s="271"/>
    </row>
    <row r="291" spans="2:13" s="167" customFormat="1" ht="51">
      <c r="B291" s="266"/>
      <c r="C291" s="43"/>
      <c r="D291" s="44">
        <v>4210</v>
      </c>
      <c r="E291" s="45" t="s">
        <v>457</v>
      </c>
      <c r="F291" s="46">
        <f>15000+1500</f>
        <v>16500</v>
      </c>
      <c r="G291" s="274" t="s">
        <v>219</v>
      </c>
      <c r="H291" s="301"/>
      <c r="I291" s="271"/>
      <c r="J291" s="271"/>
      <c r="K291" s="271"/>
      <c r="L291" s="271"/>
      <c r="M291" s="271"/>
    </row>
    <row r="292" spans="2:13" s="167" customFormat="1" ht="12.75">
      <c r="B292" s="266"/>
      <c r="C292" s="44"/>
      <c r="D292" s="44">
        <v>4260</v>
      </c>
      <c r="E292" s="45" t="s">
        <v>453</v>
      </c>
      <c r="F292" s="46">
        <v>2600</v>
      </c>
      <c r="G292" s="274" t="s">
        <v>220</v>
      </c>
      <c r="H292" s="301"/>
      <c r="I292" s="271"/>
      <c r="J292" s="271"/>
      <c r="K292" s="271"/>
      <c r="L292" s="271"/>
      <c r="M292" s="271"/>
    </row>
    <row r="293" spans="2:13" s="167" customFormat="1" ht="25.5">
      <c r="B293" s="266"/>
      <c r="C293" s="44"/>
      <c r="D293" s="44">
        <v>4300</v>
      </c>
      <c r="E293" s="45" t="s">
        <v>452</v>
      </c>
      <c r="F293" s="46">
        <v>2000</v>
      </c>
      <c r="G293" s="274" t="s">
        <v>221</v>
      </c>
      <c r="H293" s="301"/>
      <c r="I293" s="271"/>
      <c r="J293" s="271"/>
      <c r="K293" s="271"/>
      <c r="L293" s="271"/>
      <c r="M293" s="271"/>
    </row>
    <row r="294" spans="2:13" s="167" customFormat="1" ht="25.5">
      <c r="B294" s="266"/>
      <c r="C294" s="44"/>
      <c r="D294" s="44">
        <v>6050</v>
      </c>
      <c r="E294" s="45" t="s">
        <v>455</v>
      </c>
      <c r="F294" s="46">
        <v>10000</v>
      </c>
      <c r="G294" s="274" t="s">
        <v>532</v>
      </c>
      <c r="H294" s="301"/>
      <c r="I294" s="271"/>
      <c r="J294" s="271"/>
      <c r="K294" s="279"/>
      <c r="L294" s="271"/>
      <c r="M294" s="271"/>
    </row>
    <row r="295" spans="2:13" s="167" customFormat="1" ht="25.5">
      <c r="B295" s="283">
        <v>921</v>
      </c>
      <c r="C295" s="284"/>
      <c r="D295" s="284"/>
      <c r="E295" s="285" t="s">
        <v>428</v>
      </c>
      <c r="F295" s="280">
        <f>F296+F298</f>
        <v>510000</v>
      </c>
      <c r="G295" s="282"/>
      <c r="H295" s="343">
        <f aca="true" t="shared" si="57" ref="H295:M295">H296+H298</f>
        <v>0</v>
      </c>
      <c r="I295" s="281">
        <f t="shared" si="57"/>
        <v>0</v>
      </c>
      <c r="J295" s="281">
        <f t="shared" si="57"/>
        <v>0</v>
      </c>
      <c r="K295" s="281">
        <f t="shared" si="57"/>
        <v>0</v>
      </c>
      <c r="L295" s="281">
        <f t="shared" si="57"/>
        <v>0</v>
      </c>
      <c r="M295" s="281">
        <f t="shared" si="57"/>
        <v>0</v>
      </c>
    </row>
    <row r="296" spans="2:13" s="167" customFormat="1" ht="25.5">
      <c r="B296" s="266"/>
      <c r="C296" s="43">
        <v>92109</v>
      </c>
      <c r="D296" s="43"/>
      <c r="E296" s="47" t="s">
        <v>425</v>
      </c>
      <c r="F296" s="267">
        <f aca="true" t="shared" si="58" ref="F296:M296">SUM(F297:F297)</f>
        <v>190000</v>
      </c>
      <c r="G296" s="274"/>
      <c r="H296" s="340">
        <f t="shared" si="58"/>
        <v>0</v>
      </c>
      <c r="I296" s="268">
        <f t="shared" si="58"/>
        <v>0</v>
      </c>
      <c r="J296" s="268">
        <f t="shared" si="58"/>
        <v>0</v>
      </c>
      <c r="K296" s="268">
        <f t="shared" si="58"/>
        <v>0</v>
      </c>
      <c r="L296" s="268">
        <f t="shared" si="58"/>
        <v>0</v>
      </c>
      <c r="M296" s="268">
        <f t="shared" si="58"/>
        <v>0</v>
      </c>
    </row>
    <row r="297" spans="2:13" s="167" customFormat="1" ht="38.25">
      <c r="B297" s="266"/>
      <c r="C297" s="44"/>
      <c r="D297" s="44">
        <v>2480</v>
      </c>
      <c r="E297" s="45" t="s">
        <v>119</v>
      </c>
      <c r="F297" s="46">
        <v>190000</v>
      </c>
      <c r="G297" s="274" t="s">
        <v>360</v>
      </c>
      <c r="H297" s="301"/>
      <c r="I297" s="271"/>
      <c r="J297" s="271"/>
      <c r="K297" s="271"/>
      <c r="L297" s="271"/>
      <c r="M297" s="271"/>
    </row>
    <row r="298" spans="2:13" s="167" customFormat="1" ht="12.75">
      <c r="B298" s="266"/>
      <c r="C298" s="43">
        <v>92116</v>
      </c>
      <c r="D298" s="43"/>
      <c r="E298" s="47" t="s">
        <v>77</v>
      </c>
      <c r="F298" s="267">
        <f aca="true" t="shared" si="59" ref="F298:M298">SUM(F299:F299)</f>
        <v>320000</v>
      </c>
      <c r="G298" s="274"/>
      <c r="H298" s="340">
        <f t="shared" si="59"/>
        <v>0</v>
      </c>
      <c r="I298" s="268">
        <f t="shared" si="59"/>
        <v>0</v>
      </c>
      <c r="J298" s="268">
        <f t="shared" si="59"/>
        <v>0</v>
      </c>
      <c r="K298" s="268">
        <f t="shared" si="59"/>
        <v>0</v>
      </c>
      <c r="L298" s="268">
        <f t="shared" si="59"/>
        <v>0</v>
      </c>
      <c r="M298" s="268">
        <f t="shared" si="59"/>
        <v>0</v>
      </c>
    </row>
    <row r="299" spans="2:13" s="167" customFormat="1" ht="39" customHeight="1">
      <c r="B299" s="266"/>
      <c r="C299" s="44"/>
      <c r="D299" s="44">
        <v>2480</v>
      </c>
      <c r="E299" s="45" t="s">
        <v>119</v>
      </c>
      <c r="F299" s="46">
        <v>320000</v>
      </c>
      <c r="G299" s="274" t="s">
        <v>361</v>
      </c>
      <c r="H299" s="301"/>
      <c r="I299" s="271"/>
      <c r="J299" s="271"/>
      <c r="K299" s="271"/>
      <c r="L299" s="271"/>
      <c r="M299" s="271"/>
    </row>
    <row r="300" spans="2:13" s="167" customFormat="1" ht="12.75">
      <c r="B300" s="283">
        <v>926</v>
      </c>
      <c r="C300" s="284"/>
      <c r="D300" s="284"/>
      <c r="E300" s="285" t="s">
        <v>486</v>
      </c>
      <c r="F300" s="280">
        <f>F301+F303</f>
        <v>115732</v>
      </c>
      <c r="G300" s="282"/>
      <c r="H300" s="343">
        <f aca="true" t="shared" si="60" ref="H300:M300">H301+H303</f>
        <v>0</v>
      </c>
      <c r="I300" s="281">
        <f t="shared" si="60"/>
        <v>0</v>
      </c>
      <c r="J300" s="281">
        <f t="shared" si="60"/>
        <v>0</v>
      </c>
      <c r="K300" s="281">
        <f t="shared" si="60"/>
        <v>0</v>
      </c>
      <c r="L300" s="281">
        <f t="shared" si="60"/>
        <v>0</v>
      </c>
      <c r="M300" s="281">
        <f t="shared" si="60"/>
        <v>0</v>
      </c>
    </row>
    <row r="301" spans="2:13" s="167" customFormat="1" ht="25.5">
      <c r="B301" s="266"/>
      <c r="C301" s="43">
        <v>92605</v>
      </c>
      <c r="D301" s="43"/>
      <c r="E301" s="47" t="s">
        <v>467</v>
      </c>
      <c r="F301" s="267">
        <f>SUM(F302:F302)</f>
        <v>35700</v>
      </c>
      <c r="G301" s="274"/>
      <c r="H301" s="340">
        <f aca="true" t="shared" si="61" ref="H301:M301">SUM(H302:H302)</f>
        <v>0</v>
      </c>
      <c r="I301" s="268">
        <f t="shared" si="61"/>
        <v>0</v>
      </c>
      <c r="J301" s="268">
        <f t="shared" si="61"/>
        <v>0</v>
      </c>
      <c r="K301" s="268">
        <f t="shared" si="61"/>
        <v>0</v>
      </c>
      <c r="L301" s="268">
        <f t="shared" si="61"/>
        <v>0</v>
      </c>
      <c r="M301" s="268">
        <f t="shared" si="61"/>
        <v>0</v>
      </c>
    </row>
    <row r="302" spans="2:13" s="167" customFormat="1" ht="51">
      <c r="B302" s="266"/>
      <c r="C302" s="43"/>
      <c r="D302" s="44">
        <v>2820</v>
      </c>
      <c r="E302" s="45" t="s">
        <v>471</v>
      </c>
      <c r="F302" s="134">
        <v>35700</v>
      </c>
      <c r="G302" s="274" t="s">
        <v>473</v>
      </c>
      <c r="H302" s="347"/>
      <c r="I302" s="242"/>
      <c r="J302" s="242"/>
      <c r="K302" s="242"/>
      <c r="L302" s="242"/>
      <c r="M302" s="242"/>
    </row>
    <row r="303" spans="2:13" s="167" customFormat="1" ht="25.5">
      <c r="B303" s="266"/>
      <c r="C303" s="43">
        <v>92695</v>
      </c>
      <c r="D303" s="43"/>
      <c r="E303" s="47" t="s">
        <v>324</v>
      </c>
      <c r="F303" s="267">
        <f>SUM(F304:F309)</f>
        <v>80032</v>
      </c>
      <c r="G303" s="274" t="s">
        <v>143</v>
      </c>
      <c r="H303" s="340">
        <f aca="true" t="shared" si="62" ref="H303:M303">SUM(H304:H309)</f>
        <v>0</v>
      </c>
      <c r="I303" s="268">
        <f t="shared" si="62"/>
        <v>0</v>
      </c>
      <c r="J303" s="268">
        <f t="shared" si="62"/>
        <v>0</v>
      </c>
      <c r="K303" s="268">
        <f t="shared" si="62"/>
        <v>0</v>
      </c>
      <c r="L303" s="268">
        <f t="shared" si="62"/>
        <v>0</v>
      </c>
      <c r="M303" s="268">
        <f t="shared" si="62"/>
        <v>0</v>
      </c>
    </row>
    <row r="304" spans="2:13" s="167" customFormat="1" ht="54" customHeight="1">
      <c r="B304" s="266"/>
      <c r="C304" s="44"/>
      <c r="D304" s="44">
        <v>4170</v>
      </c>
      <c r="E304" s="45" t="s">
        <v>253</v>
      </c>
      <c r="F304" s="46">
        <v>10332</v>
      </c>
      <c r="G304" s="274" t="s">
        <v>222</v>
      </c>
      <c r="H304" s="301"/>
      <c r="I304" s="271"/>
      <c r="J304" s="271"/>
      <c r="K304" s="271"/>
      <c r="L304" s="271"/>
      <c r="M304" s="271"/>
    </row>
    <row r="305" spans="2:13" s="167" customFormat="1" ht="54" customHeight="1">
      <c r="B305" s="266"/>
      <c r="C305" s="44"/>
      <c r="D305" s="44">
        <v>4210</v>
      </c>
      <c r="E305" s="45" t="s">
        <v>457</v>
      </c>
      <c r="F305" s="46">
        <v>20100</v>
      </c>
      <c r="G305" s="274" t="s">
        <v>470</v>
      </c>
      <c r="H305" s="301"/>
      <c r="I305" s="271"/>
      <c r="J305" s="271"/>
      <c r="K305" s="271"/>
      <c r="L305" s="271"/>
      <c r="M305" s="271"/>
    </row>
    <row r="306" spans="2:13" s="167" customFormat="1" ht="16.5" customHeight="1">
      <c r="B306" s="266"/>
      <c r="C306" s="44"/>
      <c r="D306" s="44">
        <v>4260</v>
      </c>
      <c r="E306" s="45" t="s">
        <v>453</v>
      </c>
      <c r="F306" s="46">
        <v>7000</v>
      </c>
      <c r="G306" s="274" t="s">
        <v>513</v>
      </c>
      <c r="H306" s="301"/>
      <c r="I306" s="271"/>
      <c r="J306" s="271"/>
      <c r="K306" s="271"/>
      <c r="L306" s="271"/>
      <c r="M306" s="271"/>
    </row>
    <row r="307" spans="2:13" s="167" customFormat="1" ht="29.25" customHeight="1">
      <c r="B307" s="266"/>
      <c r="C307" s="44"/>
      <c r="D307" s="44">
        <v>4300</v>
      </c>
      <c r="E307" s="45" t="s">
        <v>452</v>
      </c>
      <c r="F307" s="46">
        <f>56100-15000</f>
        <v>41100</v>
      </c>
      <c r="G307" s="274" t="s">
        <v>254</v>
      </c>
      <c r="H307" s="301"/>
      <c r="I307" s="271"/>
      <c r="J307" s="271"/>
      <c r="K307" s="279"/>
      <c r="L307" s="279"/>
      <c r="M307" s="271"/>
    </row>
    <row r="308" spans="2:13" s="167" customFormat="1" ht="12.75">
      <c r="B308" s="266"/>
      <c r="C308" s="44"/>
      <c r="D308" s="44">
        <v>4410</v>
      </c>
      <c r="E308" s="45" t="s">
        <v>141</v>
      </c>
      <c r="F308" s="46">
        <v>500</v>
      </c>
      <c r="G308" s="274"/>
      <c r="H308" s="301"/>
      <c r="I308" s="271"/>
      <c r="J308" s="271"/>
      <c r="K308" s="271"/>
      <c r="L308" s="271"/>
      <c r="M308" s="271"/>
    </row>
    <row r="309" spans="2:13" s="167" customFormat="1" ht="25.5">
      <c r="B309" s="266"/>
      <c r="C309" s="44"/>
      <c r="D309" s="44">
        <v>4430</v>
      </c>
      <c r="E309" s="45" t="s">
        <v>142</v>
      </c>
      <c r="F309" s="46">
        <v>1000</v>
      </c>
      <c r="G309" s="274" t="s">
        <v>174</v>
      </c>
      <c r="H309" s="301"/>
      <c r="I309" s="271"/>
      <c r="J309" s="271"/>
      <c r="K309" s="271"/>
      <c r="L309" s="271"/>
      <c r="M309" s="271"/>
    </row>
    <row r="310" spans="2:13" s="167" customFormat="1" ht="13.5" thickBot="1">
      <c r="B310" s="308"/>
      <c r="C310" s="309"/>
      <c r="D310" s="309"/>
      <c r="E310" s="310" t="s">
        <v>136</v>
      </c>
      <c r="F310" s="311">
        <f>F7+F26+F32+F46+F84+F87+F116+F119+F221+F237+F280+F295+F300+F40+F113+F108+F22+F277</f>
        <v>15187143</v>
      </c>
      <c r="G310" s="313"/>
      <c r="H310" s="348" t="e">
        <f aca="true" t="shared" si="63" ref="H310:M310">H7+H26+H32+H46+H84+H87+H116+H119+H221+H237+H280+H295+H300+H40+H113+H108+H22+H277</f>
        <v>#REF!</v>
      </c>
      <c r="I310" s="312" t="e">
        <f t="shared" si="63"/>
        <v>#REF!</v>
      </c>
      <c r="J310" s="312" t="e">
        <f t="shared" si="63"/>
        <v>#REF!</v>
      </c>
      <c r="K310" s="312" t="e">
        <f t="shared" si="63"/>
        <v>#REF!</v>
      </c>
      <c r="L310" s="312" t="e">
        <f t="shared" si="63"/>
        <v>#REF!</v>
      </c>
      <c r="M310" s="312" t="e">
        <f t="shared" si="63"/>
        <v>#REF!</v>
      </c>
    </row>
    <row r="311" spans="6:13" s="167" customFormat="1" ht="12.75">
      <c r="F311" s="272"/>
      <c r="G311" s="315"/>
      <c r="H311" s="314"/>
      <c r="I311" s="272"/>
      <c r="J311" s="272"/>
      <c r="K311" s="272"/>
      <c r="L311" s="272"/>
      <c r="M311" s="272"/>
    </row>
    <row r="312" spans="5:13" s="167" customFormat="1" ht="15.75">
      <c r="E312" s="156" t="s">
        <v>531</v>
      </c>
      <c r="F312" s="317"/>
      <c r="G312" s="315"/>
      <c r="H312" s="318" t="e">
        <f>H310-'Dochody zał.Nr 1'!#REF!</f>
        <v>#REF!</v>
      </c>
      <c r="I312" s="317"/>
      <c r="J312" s="317" t="e">
        <f>J310-'Dochody zał.Nr 1'!#REF!</f>
        <v>#REF!</v>
      </c>
      <c r="K312" s="317" t="e">
        <f>K310-'Dochody zał.Nr 1'!#REF!</f>
        <v>#REF!</v>
      </c>
      <c r="L312" s="317" t="e">
        <f>L310-'Dochody zał.Nr 1'!#REF!</f>
        <v>#REF!</v>
      </c>
      <c r="M312" s="317" t="e">
        <f>M310-'Dochody zał.Nr 1'!#REF!</f>
        <v>#REF!</v>
      </c>
    </row>
    <row r="313" spans="4:10" s="167" customFormat="1" ht="12.75">
      <c r="D313" s="316"/>
      <c r="E313" s="272"/>
      <c r="G313" s="246"/>
      <c r="H313" s="319"/>
      <c r="J313" s="272"/>
    </row>
    <row r="314" spans="7:10" s="167" customFormat="1" ht="12.75">
      <c r="G314" s="246"/>
      <c r="H314" s="319"/>
      <c r="J314" s="272"/>
    </row>
    <row r="315" spans="5:13" s="167" customFormat="1" ht="12.75">
      <c r="E315" s="272"/>
      <c r="F315" s="272"/>
      <c r="G315" s="246"/>
      <c r="H315" s="314"/>
      <c r="I315" s="272"/>
      <c r="J315" s="272"/>
      <c r="K315" s="272"/>
      <c r="L315" s="272"/>
      <c r="M315" s="272"/>
    </row>
    <row r="316" spans="6:13" s="167" customFormat="1" ht="12.75">
      <c r="F316" s="272"/>
      <c r="G316" s="246"/>
      <c r="H316" s="314"/>
      <c r="I316" s="272"/>
      <c r="J316" s="272"/>
      <c r="K316" s="272"/>
      <c r="L316" s="272"/>
      <c r="M316" s="272"/>
    </row>
    <row r="317" spans="6:13" s="167" customFormat="1" ht="12.75">
      <c r="F317" s="272"/>
      <c r="G317" s="246"/>
      <c r="H317" s="314"/>
      <c r="I317" s="272"/>
      <c r="J317" s="272"/>
      <c r="K317" s="272"/>
      <c r="L317" s="272"/>
      <c r="M317" s="272"/>
    </row>
    <row r="318" spans="6:13" s="167" customFormat="1" ht="12.75">
      <c r="F318" s="272"/>
      <c r="G318" s="246"/>
      <c r="H318" s="314"/>
      <c r="I318" s="272"/>
      <c r="J318" s="272"/>
      <c r="K318" s="272"/>
      <c r="L318" s="272"/>
      <c r="M318" s="272"/>
    </row>
    <row r="319" spans="6:13" s="167" customFormat="1" ht="12.75">
      <c r="F319" s="272"/>
      <c r="G319" s="246"/>
      <c r="H319" s="314"/>
      <c r="I319" s="272"/>
      <c r="J319" s="272"/>
      <c r="K319" s="272"/>
      <c r="L319" s="272"/>
      <c r="M319" s="272"/>
    </row>
    <row r="320" spans="6:13" s="167" customFormat="1" ht="12.75">
      <c r="F320" s="272"/>
      <c r="G320" s="246"/>
      <c r="H320" s="314"/>
      <c r="I320" s="272"/>
      <c r="J320" s="272"/>
      <c r="K320" s="272"/>
      <c r="L320" s="272"/>
      <c r="M320" s="272"/>
    </row>
    <row r="321" spans="6:13" s="167" customFormat="1" ht="12.75">
      <c r="F321" s="272"/>
      <c r="G321" s="246"/>
      <c r="H321" s="314"/>
      <c r="I321" s="272"/>
      <c r="J321" s="272"/>
      <c r="K321" s="272"/>
      <c r="L321" s="272"/>
      <c r="M321" s="272"/>
    </row>
    <row r="322" spans="6:13" s="167" customFormat="1" ht="12.75">
      <c r="F322" s="272"/>
      <c r="G322" s="246"/>
      <c r="H322" s="314"/>
      <c r="I322" s="272"/>
      <c r="J322" s="272"/>
      <c r="K322" s="272"/>
      <c r="L322" s="272"/>
      <c r="M322" s="272"/>
    </row>
    <row r="323" spans="7:8" s="167" customFormat="1" ht="12.75">
      <c r="G323" s="246"/>
      <c r="H323" s="319"/>
    </row>
    <row r="324" spans="7:8" s="167" customFormat="1" ht="12.75">
      <c r="G324" s="246"/>
      <c r="H324" s="319"/>
    </row>
  </sheetData>
  <mergeCells count="19">
    <mergeCell ref="G30:G31"/>
    <mergeCell ref="G48:G49"/>
    <mergeCell ref="G224:G232"/>
    <mergeCell ref="G240:G244"/>
    <mergeCell ref="G104:G107"/>
    <mergeCell ref="G117:G118"/>
    <mergeCell ref="G196:G199"/>
    <mergeCell ref="G216:G217"/>
    <mergeCell ref="G80:G83"/>
    <mergeCell ref="G59:G62"/>
    <mergeCell ref="F3:F4"/>
    <mergeCell ref="G3:G4"/>
    <mergeCell ref="B3:B4"/>
    <mergeCell ref="C3:C4"/>
    <mergeCell ref="D3:D4"/>
    <mergeCell ref="E3:E4"/>
    <mergeCell ref="G10:G11"/>
    <mergeCell ref="G15:G16"/>
    <mergeCell ref="G20:G21"/>
  </mergeCells>
  <printOptions horizontalCentered="1"/>
  <pageMargins left="0.15748031496062992" right="0.11811023622047245" top="0.15748031496062992" bottom="0.11811023622047245" header="0.07874015748031496" footer="0.1181102362204724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4">
    <tabColor indexed="13"/>
  </sheetPr>
  <dimension ref="A1:Y61"/>
  <sheetViews>
    <sheetView zoomScale="150" zoomScaleNormal="150" workbookViewId="0" topLeftCell="B25">
      <selection activeCell="Y29" sqref="Y29"/>
    </sheetView>
  </sheetViews>
  <sheetFormatPr defaultColWidth="9.00390625" defaultRowHeight="12.75"/>
  <cols>
    <col min="1" max="1" width="4.75390625" style="52" customWidth="1"/>
    <col min="2" max="2" width="6.875" style="52" customWidth="1"/>
    <col min="3" max="3" width="5.75390625" style="52" customWidth="1"/>
    <col min="4" max="4" width="25.875" style="52" customWidth="1"/>
    <col min="5" max="5" width="15.625" style="70" customWidth="1"/>
    <col min="6" max="9" width="10.875" style="54" hidden="1" customWidth="1"/>
    <col min="10" max="21" width="15.625" style="52" hidden="1" customWidth="1"/>
    <col min="22" max="22" width="7.875" style="52" customWidth="1"/>
    <col min="23" max="23" width="4.375" style="52" customWidth="1"/>
    <col min="24" max="24" width="24.375" style="52" customWidth="1"/>
    <col min="25" max="25" width="19.375" style="52" customWidth="1"/>
    <col min="26" max="16384" width="9.125" style="52" customWidth="1"/>
  </cols>
  <sheetData>
    <row r="1" spans="5:25" ht="12.75" customHeight="1">
      <c r="E1" s="42"/>
      <c r="F1" s="19"/>
      <c r="G1" s="19"/>
      <c r="H1" s="19"/>
      <c r="I1" s="19"/>
      <c r="J1" s="7"/>
      <c r="X1" s="389" t="s">
        <v>544</v>
      </c>
      <c r="Y1" s="389"/>
    </row>
    <row r="2" spans="6:25" ht="12.75">
      <c r="F2" s="48"/>
      <c r="G2" s="48"/>
      <c r="H2" s="48"/>
      <c r="I2" s="48"/>
      <c r="J2" s="49"/>
      <c r="X2" s="389"/>
      <c r="Y2" s="389"/>
    </row>
    <row r="3" spans="1:25" ht="15.75">
      <c r="A3" s="400" t="s">
        <v>13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</row>
    <row r="4" spans="1:25" ht="15.75">
      <c r="A4" s="400" t="s">
        <v>16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</row>
    <row r="5" spans="1:22" ht="13.5" thickBot="1">
      <c r="A5" s="50"/>
      <c r="B5" s="53"/>
      <c r="C5" s="53"/>
      <c r="V5" s="81"/>
    </row>
    <row r="6" spans="1:25" s="57" customFormat="1" ht="16.5" thickBot="1">
      <c r="A6" s="136" t="s">
        <v>97</v>
      </c>
      <c r="B6" s="136" t="s">
        <v>98</v>
      </c>
      <c r="C6" s="136" t="s">
        <v>99</v>
      </c>
      <c r="D6" s="136" t="s">
        <v>100</v>
      </c>
      <c r="E6" s="136" t="s">
        <v>475</v>
      </c>
      <c r="F6" s="140" t="s">
        <v>511</v>
      </c>
      <c r="G6" s="141"/>
      <c r="H6" s="142"/>
      <c r="I6" s="142"/>
      <c r="J6" s="136" t="s">
        <v>101</v>
      </c>
      <c r="K6" s="137" t="s">
        <v>102</v>
      </c>
      <c r="L6" s="137" t="s">
        <v>103</v>
      </c>
      <c r="M6" s="137" t="s">
        <v>104</v>
      </c>
      <c r="N6" s="137" t="s">
        <v>105</v>
      </c>
      <c r="O6" s="137" t="s">
        <v>106</v>
      </c>
      <c r="P6" s="137" t="s">
        <v>107</v>
      </c>
      <c r="Q6" s="137" t="s">
        <v>108</v>
      </c>
      <c r="R6" s="137" t="s">
        <v>109</v>
      </c>
      <c r="S6" s="137" t="s">
        <v>110</v>
      </c>
      <c r="T6" s="137" t="s">
        <v>111</v>
      </c>
      <c r="U6" s="137" t="s">
        <v>112</v>
      </c>
      <c r="V6" s="136" t="s">
        <v>98</v>
      </c>
      <c r="W6" s="136" t="s">
        <v>99</v>
      </c>
      <c r="X6" s="136" t="s">
        <v>100</v>
      </c>
      <c r="Y6" s="143" t="s">
        <v>49</v>
      </c>
    </row>
    <row r="7" spans="1:25" s="60" customFormat="1" ht="12.75">
      <c r="A7" s="58"/>
      <c r="B7" s="58"/>
      <c r="C7" s="58"/>
      <c r="D7" s="58"/>
      <c r="E7" s="71"/>
      <c r="F7" s="59"/>
      <c r="G7" s="59"/>
      <c r="H7" s="59"/>
      <c r="I7" s="59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71"/>
      <c r="X7" s="71"/>
      <c r="Y7" s="71"/>
    </row>
    <row r="8" spans="1:25" s="7" customFormat="1" ht="12.75">
      <c r="A8" s="10">
        <v>750</v>
      </c>
      <c r="B8" s="10"/>
      <c r="C8" s="10"/>
      <c r="D8" s="12" t="s">
        <v>496</v>
      </c>
      <c r="E8" s="13">
        <f>E9</f>
        <v>53800</v>
      </c>
      <c r="F8" s="13">
        <f>F9</f>
        <v>0</v>
      </c>
      <c r="G8" s="13">
        <f>G9</f>
        <v>0</v>
      </c>
      <c r="H8" s="13">
        <f>H9</f>
        <v>0</v>
      </c>
      <c r="I8" s="37" t="e">
        <f>I9+#REF!+#REF!</f>
        <v>#REF!</v>
      </c>
      <c r="J8" s="13">
        <f aca="true" t="shared" si="0" ref="J8:U8">J9</f>
        <v>2983</v>
      </c>
      <c r="K8" s="13">
        <f t="shared" si="0"/>
        <v>3596</v>
      </c>
      <c r="L8" s="13">
        <f t="shared" si="0"/>
        <v>2893</v>
      </c>
      <c r="M8" s="13">
        <f t="shared" si="0"/>
        <v>0</v>
      </c>
      <c r="N8" s="13">
        <f t="shared" si="0"/>
        <v>3200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82"/>
      <c r="W8" s="84"/>
      <c r="X8" s="84"/>
      <c r="Y8" s="82">
        <f>Y9</f>
        <v>53800</v>
      </c>
    </row>
    <row r="9" spans="1:25" s="7" customFormat="1" ht="12.75">
      <c r="A9" s="377">
        <v>75011</v>
      </c>
      <c r="B9" s="378"/>
      <c r="C9" s="3"/>
      <c r="D9" s="28" t="s">
        <v>5</v>
      </c>
      <c r="E9" s="5">
        <f>SUM(E10:E10)</f>
        <v>53800</v>
      </c>
      <c r="F9" s="65">
        <f aca="true" t="shared" si="1" ref="F9:U9">SUM(F10:F10)</f>
        <v>0</v>
      </c>
      <c r="G9" s="40">
        <f t="shared" si="1"/>
        <v>0</v>
      </c>
      <c r="H9" s="40">
        <f t="shared" si="1"/>
        <v>0</v>
      </c>
      <c r="I9" s="40">
        <f t="shared" si="1"/>
        <v>0</v>
      </c>
      <c r="J9" s="25">
        <f t="shared" si="1"/>
        <v>2983</v>
      </c>
      <c r="K9" s="25">
        <f t="shared" si="1"/>
        <v>3596</v>
      </c>
      <c r="L9" s="25">
        <f t="shared" si="1"/>
        <v>2893</v>
      </c>
      <c r="M9" s="25">
        <f t="shared" si="1"/>
        <v>0</v>
      </c>
      <c r="N9" s="25">
        <f t="shared" si="1"/>
        <v>3200</v>
      </c>
      <c r="O9" s="25">
        <f t="shared" si="1"/>
        <v>0</v>
      </c>
      <c r="P9" s="25">
        <f t="shared" si="1"/>
        <v>0</v>
      </c>
      <c r="Q9" s="25">
        <f t="shared" si="1"/>
        <v>0</v>
      </c>
      <c r="R9" s="25">
        <f t="shared" si="1"/>
        <v>0</v>
      </c>
      <c r="S9" s="25">
        <f t="shared" si="1"/>
        <v>0</v>
      </c>
      <c r="T9" s="25">
        <f t="shared" si="1"/>
        <v>0</v>
      </c>
      <c r="U9" s="25">
        <f t="shared" si="1"/>
        <v>0</v>
      </c>
      <c r="V9" s="3">
        <v>75011</v>
      </c>
      <c r="W9" s="3"/>
      <c r="X9" s="28" t="s">
        <v>5</v>
      </c>
      <c r="Y9" s="26">
        <f>Y10+Y11</f>
        <v>53800</v>
      </c>
    </row>
    <row r="10" spans="1:25" s="7" customFormat="1" ht="39.75" customHeight="1">
      <c r="A10" s="390"/>
      <c r="B10" s="365"/>
      <c r="C10" s="394">
        <v>2010</v>
      </c>
      <c r="D10" s="396" t="s">
        <v>435</v>
      </c>
      <c r="E10" s="398">
        <v>53800</v>
      </c>
      <c r="F10" s="66"/>
      <c r="G10" s="36"/>
      <c r="H10" s="36"/>
      <c r="I10" s="36"/>
      <c r="J10" s="9">
        <v>2983</v>
      </c>
      <c r="K10" s="9">
        <v>3596</v>
      </c>
      <c r="L10" s="9">
        <v>2893</v>
      </c>
      <c r="M10" s="9"/>
      <c r="N10" s="9">
        <v>3200</v>
      </c>
      <c r="O10" s="9"/>
      <c r="P10" s="9"/>
      <c r="Q10" s="9"/>
      <c r="R10" s="9"/>
      <c r="S10" s="9"/>
      <c r="T10" s="9"/>
      <c r="U10" s="9"/>
      <c r="V10" s="401"/>
      <c r="W10" s="44">
        <v>4010</v>
      </c>
      <c r="X10" s="45" t="s">
        <v>138</v>
      </c>
      <c r="Y10" s="15">
        <v>45893</v>
      </c>
    </row>
    <row r="11" spans="1:25" s="7" customFormat="1" ht="44.25" customHeight="1">
      <c r="A11" s="391"/>
      <c r="B11" s="366"/>
      <c r="C11" s="395"/>
      <c r="D11" s="397"/>
      <c r="E11" s="399"/>
      <c r="F11" s="66"/>
      <c r="G11" s="36"/>
      <c r="H11" s="36"/>
      <c r="I11" s="3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402"/>
      <c r="W11" s="44">
        <v>4110</v>
      </c>
      <c r="X11" s="45" t="s">
        <v>456</v>
      </c>
      <c r="Y11" s="15">
        <v>7907</v>
      </c>
    </row>
    <row r="12" spans="1:25" s="7" customFormat="1" ht="45" customHeight="1">
      <c r="A12" s="10">
        <v>751</v>
      </c>
      <c r="B12" s="11"/>
      <c r="C12" s="11"/>
      <c r="D12" s="12" t="s">
        <v>412</v>
      </c>
      <c r="E12" s="123">
        <f>E13</f>
        <v>1095</v>
      </c>
      <c r="F12" s="66"/>
      <c r="G12" s="36"/>
      <c r="H12" s="36"/>
      <c r="I12" s="3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85"/>
      <c r="W12" s="51"/>
      <c r="X12" s="86"/>
      <c r="Y12" s="139">
        <f>Y13</f>
        <v>1095</v>
      </c>
    </row>
    <row r="13" spans="1:25" s="7" customFormat="1" ht="42.75" customHeight="1">
      <c r="A13" s="375">
        <v>75101</v>
      </c>
      <c r="B13" s="376"/>
      <c r="C13" s="16"/>
      <c r="D13" s="29" t="s">
        <v>510</v>
      </c>
      <c r="E13" s="124">
        <f>E14</f>
        <v>1095</v>
      </c>
      <c r="F13" s="66"/>
      <c r="G13" s="36"/>
      <c r="H13" s="36"/>
      <c r="I13" s="3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6">
        <v>75101</v>
      </c>
      <c r="W13" s="44"/>
      <c r="X13" s="29" t="s">
        <v>510</v>
      </c>
      <c r="Y13" s="138">
        <f>Y14</f>
        <v>1095</v>
      </c>
    </row>
    <row r="14" spans="1:25" s="7" customFormat="1" ht="76.5">
      <c r="A14" s="392"/>
      <c r="B14" s="393"/>
      <c r="C14" s="4">
        <v>2010</v>
      </c>
      <c r="D14" s="8" t="s">
        <v>435</v>
      </c>
      <c r="E14" s="125">
        <v>1095</v>
      </c>
      <c r="F14" s="66"/>
      <c r="G14" s="36"/>
      <c r="H14" s="36"/>
      <c r="I14" s="3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44">
        <v>4300</v>
      </c>
      <c r="X14" s="45" t="s">
        <v>452</v>
      </c>
      <c r="Y14" s="125">
        <v>1095</v>
      </c>
    </row>
    <row r="15" spans="1:25" s="7" customFormat="1" ht="39.75" customHeight="1">
      <c r="A15" s="10">
        <v>754</v>
      </c>
      <c r="B15" s="10"/>
      <c r="C15" s="10"/>
      <c r="D15" s="12" t="s">
        <v>413</v>
      </c>
      <c r="E15" s="13">
        <f aca="true" t="shared" si="2" ref="E15:U15">E16</f>
        <v>2500</v>
      </c>
      <c r="F15" s="37">
        <f t="shared" si="2"/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200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13">
        <f t="shared" si="2"/>
        <v>0</v>
      </c>
      <c r="R15" s="13">
        <f t="shared" si="2"/>
        <v>0</v>
      </c>
      <c r="S15" s="13">
        <f t="shared" si="2"/>
        <v>0</v>
      </c>
      <c r="T15" s="13">
        <f t="shared" si="2"/>
        <v>0</v>
      </c>
      <c r="U15" s="13">
        <f t="shared" si="2"/>
        <v>0</v>
      </c>
      <c r="V15" s="82"/>
      <c r="W15" s="84"/>
      <c r="X15" s="84"/>
      <c r="Y15" s="82">
        <f>Y16</f>
        <v>2500</v>
      </c>
    </row>
    <row r="16" spans="1:25" s="7" customFormat="1" ht="12.75">
      <c r="A16" s="377">
        <v>75414</v>
      </c>
      <c r="B16" s="378"/>
      <c r="C16" s="3"/>
      <c r="D16" s="28" t="s">
        <v>134</v>
      </c>
      <c r="E16" s="5">
        <f aca="true" t="shared" si="3" ref="E16:U16">SUM(E17)</f>
        <v>2500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0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200</v>
      </c>
      <c r="N16" s="25">
        <f t="shared" si="3"/>
        <v>0</v>
      </c>
      <c r="O16" s="25">
        <f t="shared" si="3"/>
        <v>0</v>
      </c>
      <c r="P16" s="25">
        <f t="shared" si="3"/>
        <v>0</v>
      </c>
      <c r="Q16" s="25">
        <f t="shared" si="3"/>
        <v>0</v>
      </c>
      <c r="R16" s="25">
        <f t="shared" si="3"/>
        <v>0</v>
      </c>
      <c r="S16" s="25">
        <f t="shared" si="3"/>
        <v>0</v>
      </c>
      <c r="T16" s="25">
        <f t="shared" si="3"/>
        <v>0</v>
      </c>
      <c r="U16" s="25">
        <f t="shared" si="3"/>
        <v>0</v>
      </c>
      <c r="V16" s="3">
        <v>75414</v>
      </c>
      <c r="W16" s="3"/>
      <c r="X16" s="28" t="s">
        <v>134</v>
      </c>
      <c r="Y16" s="26">
        <f>Y17</f>
        <v>2500</v>
      </c>
    </row>
    <row r="17" spans="1:25" s="7" customFormat="1" ht="84.75" customHeight="1">
      <c r="A17" s="387"/>
      <c r="B17" s="388"/>
      <c r="C17" s="4">
        <v>2010</v>
      </c>
      <c r="D17" s="8" t="s">
        <v>435</v>
      </c>
      <c r="E17" s="15">
        <v>2500</v>
      </c>
      <c r="F17" s="36"/>
      <c r="G17" s="36"/>
      <c r="H17" s="36"/>
      <c r="I17" s="36"/>
      <c r="J17" s="9"/>
      <c r="K17" s="9"/>
      <c r="L17" s="9"/>
      <c r="M17" s="9">
        <v>200</v>
      </c>
      <c r="N17" s="9"/>
      <c r="O17" s="9"/>
      <c r="P17" s="9"/>
      <c r="Q17" s="9"/>
      <c r="R17" s="9"/>
      <c r="S17" s="9"/>
      <c r="T17" s="9"/>
      <c r="U17" s="9"/>
      <c r="V17" s="9"/>
      <c r="W17" s="4">
        <v>4210</v>
      </c>
      <c r="X17" s="8" t="s">
        <v>457</v>
      </c>
      <c r="Y17" s="9">
        <v>2500</v>
      </c>
    </row>
    <row r="18" spans="1:25" s="7" customFormat="1" ht="12.75">
      <c r="A18" s="10">
        <v>852</v>
      </c>
      <c r="B18" s="10"/>
      <c r="C18" s="10"/>
      <c r="D18" s="12" t="s">
        <v>79</v>
      </c>
      <c r="E18" s="13">
        <f>E28+E26+E19</f>
        <v>2348000</v>
      </c>
      <c r="F18" s="37" t="e">
        <f>F28+#REF!+#REF!+#REF!+F26+#REF!+#REF!</f>
        <v>#REF!</v>
      </c>
      <c r="G18" s="37" t="e">
        <f>G28+#REF!+#REF!+#REF!+G26+#REF!+#REF!</f>
        <v>#REF!</v>
      </c>
      <c r="H18" s="37" t="e">
        <f>H28+#REF!+#REF!+#REF!+H26+#REF!+#REF!</f>
        <v>#REF!</v>
      </c>
      <c r="I18" s="37" t="e">
        <f>I28+#REF!+#REF!+#REF!+I26+#REF!+#REF!</f>
        <v>#REF!</v>
      </c>
      <c r="J18" s="13" t="e">
        <f>J28+#REF!+#REF!+#REF!+J26+#REF!+#REF!</f>
        <v>#REF!</v>
      </c>
      <c r="K18" s="13" t="e">
        <f>K28+#REF!+#REF!+#REF!+K26+#REF!+#REF!</f>
        <v>#REF!</v>
      </c>
      <c r="L18" s="13" t="e">
        <f>L28+#REF!+#REF!+#REF!+L26+#REF!+#REF!</f>
        <v>#REF!</v>
      </c>
      <c r="M18" s="13" t="e">
        <f>M28+#REF!+#REF!+#REF!+M26+#REF!+#REF!</f>
        <v>#REF!</v>
      </c>
      <c r="N18" s="13" t="e">
        <f>N28+#REF!+#REF!+#REF!+N26+#REF!+#REF!</f>
        <v>#REF!</v>
      </c>
      <c r="O18" s="13" t="e">
        <f>O28+#REF!+#REF!+#REF!+O26+#REF!+#REF!</f>
        <v>#REF!</v>
      </c>
      <c r="P18" s="13" t="e">
        <f>P28+#REF!+#REF!+#REF!+P26+#REF!+#REF!</f>
        <v>#REF!</v>
      </c>
      <c r="Q18" s="13" t="e">
        <f>Q28+#REF!+#REF!+#REF!+Q26+#REF!+#REF!</f>
        <v>#REF!</v>
      </c>
      <c r="R18" s="13" t="e">
        <f>R28+#REF!+#REF!+#REF!+R26+#REF!+#REF!</f>
        <v>#REF!</v>
      </c>
      <c r="S18" s="13" t="e">
        <f>S28+#REF!+#REF!+#REF!+S26+#REF!+#REF!</f>
        <v>#REF!</v>
      </c>
      <c r="T18" s="13" t="e">
        <f>T28+#REF!+#REF!+#REF!+T26+#REF!+#REF!</f>
        <v>#REF!</v>
      </c>
      <c r="U18" s="13" t="e">
        <f>U28+#REF!+#REF!+#REF!+U26+#REF!+#REF!</f>
        <v>#REF!</v>
      </c>
      <c r="V18" s="82"/>
      <c r="W18" s="84"/>
      <c r="X18" s="84"/>
      <c r="Y18" s="82">
        <f>Y28+Y26+Y19</f>
        <v>2348000</v>
      </c>
    </row>
    <row r="19" spans="1:25" s="128" customFormat="1" ht="55.5" customHeight="1">
      <c r="A19" s="379">
        <v>85212</v>
      </c>
      <c r="B19" s="380"/>
      <c r="C19" s="17"/>
      <c r="D19" s="28" t="s">
        <v>175</v>
      </c>
      <c r="E19" s="130">
        <f>SUM(E20:E24)</f>
        <v>2302100</v>
      </c>
      <c r="F19" s="127"/>
      <c r="G19" s="127"/>
      <c r="H19" s="127"/>
      <c r="I19" s="127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2">
        <v>85212</v>
      </c>
      <c r="W19" s="17"/>
      <c r="X19" s="28" t="s">
        <v>175</v>
      </c>
      <c r="Y19" s="130">
        <f>SUM(Y20:Y25)</f>
        <v>2302100</v>
      </c>
    </row>
    <row r="20" spans="1:25" s="128" customFormat="1" ht="18" customHeight="1">
      <c r="A20" s="381"/>
      <c r="B20" s="382"/>
      <c r="C20" s="394">
        <v>2010</v>
      </c>
      <c r="D20" s="396" t="s">
        <v>435</v>
      </c>
      <c r="E20" s="412">
        <v>2302100</v>
      </c>
      <c r="F20" s="127"/>
      <c r="G20" s="127"/>
      <c r="H20" s="127"/>
      <c r="I20" s="127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403"/>
      <c r="W20" s="4">
        <v>3110</v>
      </c>
      <c r="X20" s="8" t="s">
        <v>461</v>
      </c>
      <c r="Y20" s="129">
        <v>2233037</v>
      </c>
    </row>
    <row r="21" spans="1:25" s="128" customFormat="1" ht="29.25" customHeight="1">
      <c r="A21" s="383"/>
      <c r="B21" s="384"/>
      <c r="C21" s="410"/>
      <c r="D21" s="411"/>
      <c r="E21" s="413"/>
      <c r="F21" s="127"/>
      <c r="G21" s="127"/>
      <c r="H21" s="127"/>
      <c r="I21" s="127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404"/>
      <c r="W21" s="4">
        <v>4010</v>
      </c>
      <c r="X21" s="8" t="s">
        <v>138</v>
      </c>
      <c r="Y21" s="129">
        <v>44233</v>
      </c>
    </row>
    <row r="22" spans="1:25" s="128" customFormat="1" ht="28.5" customHeight="1">
      <c r="A22" s="383"/>
      <c r="B22" s="384"/>
      <c r="C22" s="410"/>
      <c r="D22" s="411"/>
      <c r="E22" s="413"/>
      <c r="F22" s="127"/>
      <c r="G22" s="127"/>
      <c r="H22" s="127"/>
      <c r="I22" s="127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404"/>
      <c r="W22" s="4">
        <v>4110</v>
      </c>
      <c r="X22" s="8" t="s">
        <v>456</v>
      </c>
      <c r="Y22" s="129">
        <v>7564</v>
      </c>
    </row>
    <row r="23" spans="1:25" s="128" customFormat="1" ht="27.75" customHeight="1">
      <c r="A23" s="383"/>
      <c r="B23" s="384"/>
      <c r="C23" s="410"/>
      <c r="D23" s="411"/>
      <c r="E23" s="413"/>
      <c r="F23" s="127"/>
      <c r="G23" s="127"/>
      <c r="H23" s="127"/>
      <c r="I23" s="127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404"/>
      <c r="W23" s="4">
        <v>4210</v>
      </c>
      <c r="X23" s="8" t="s">
        <v>457</v>
      </c>
      <c r="Y23" s="129">
        <v>7000</v>
      </c>
    </row>
    <row r="24" spans="1:25" s="128" customFormat="1" ht="13.5" customHeight="1">
      <c r="A24" s="383"/>
      <c r="B24" s="384"/>
      <c r="C24" s="410"/>
      <c r="D24" s="411"/>
      <c r="E24" s="413"/>
      <c r="F24" s="127"/>
      <c r="G24" s="127"/>
      <c r="H24" s="127"/>
      <c r="I24" s="127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404"/>
      <c r="W24" s="4">
        <v>4300</v>
      </c>
      <c r="X24" s="8" t="s">
        <v>452</v>
      </c>
      <c r="Y24" s="129">
        <v>10000</v>
      </c>
    </row>
    <row r="25" spans="1:25" s="128" customFormat="1" ht="18" customHeight="1">
      <c r="A25" s="385"/>
      <c r="B25" s="386"/>
      <c r="C25" s="395"/>
      <c r="D25" s="397"/>
      <c r="E25" s="414"/>
      <c r="F25" s="127"/>
      <c r="G25" s="127"/>
      <c r="H25" s="127"/>
      <c r="I25" s="127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405"/>
      <c r="W25" s="4">
        <v>4410</v>
      </c>
      <c r="X25" s="8" t="s">
        <v>141</v>
      </c>
      <c r="Y25" s="129">
        <v>266</v>
      </c>
    </row>
    <row r="26" spans="1:25" s="18" customFormat="1" ht="66" customHeight="1">
      <c r="A26" s="377">
        <v>85213</v>
      </c>
      <c r="B26" s="378"/>
      <c r="C26" s="3"/>
      <c r="D26" s="28" t="s">
        <v>321</v>
      </c>
      <c r="E26" s="64">
        <f>E27</f>
        <v>11700</v>
      </c>
      <c r="F26" s="39">
        <f aca="true" t="shared" si="4" ref="F26:K26">F27</f>
        <v>0</v>
      </c>
      <c r="G26" s="39">
        <f t="shared" si="4"/>
        <v>0</v>
      </c>
      <c r="H26" s="39">
        <f t="shared" si="4"/>
        <v>2500</v>
      </c>
      <c r="I26" s="39">
        <f t="shared" si="4"/>
        <v>0</v>
      </c>
      <c r="J26" s="23">
        <f t="shared" si="4"/>
        <v>1183</v>
      </c>
      <c r="K26" s="23">
        <f t="shared" si="4"/>
        <v>805</v>
      </c>
      <c r="L26" s="23">
        <f>L27</f>
        <v>582</v>
      </c>
      <c r="M26" s="23">
        <f>M27</f>
        <v>1183</v>
      </c>
      <c r="N26" s="23">
        <f>N27</f>
        <v>2163</v>
      </c>
      <c r="O26" s="23"/>
      <c r="P26" s="23"/>
      <c r="Q26" s="23"/>
      <c r="R26" s="23"/>
      <c r="S26" s="23"/>
      <c r="T26" s="23"/>
      <c r="U26" s="23"/>
      <c r="V26" s="3">
        <v>85213</v>
      </c>
      <c r="W26" s="3"/>
      <c r="X26" s="28" t="s">
        <v>321</v>
      </c>
      <c r="Y26" s="64">
        <f>Y27</f>
        <v>11700</v>
      </c>
    </row>
    <row r="27" spans="1:25" s="18" customFormat="1" ht="81" customHeight="1">
      <c r="A27" s="392"/>
      <c r="B27" s="393"/>
      <c r="C27" s="4">
        <v>2010</v>
      </c>
      <c r="D27" s="8" t="s">
        <v>435</v>
      </c>
      <c r="E27" s="30">
        <v>11700</v>
      </c>
      <c r="F27" s="39"/>
      <c r="G27" s="39"/>
      <c r="H27" s="76">
        <v>2500</v>
      </c>
      <c r="I27" s="39"/>
      <c r="J27" s="30">
        <v>1183</v>
      </c>
      <c r="K27" s="30">
        <v>805</v>
      </c>
      <c r="L27" s="30">
        <v>582</v>
      </c>
      <c r="M27" s="30">
        <v>1183</v>
      </c>
      <c r="N27" s="30">
        <v>2163</v>
      </c>
      <c r="O27" s="23"/>
      <c r="P27" s="23"/>
      <c r="Q27" s="23"/>
      <c r="R27" s="23"/>
      <c r="S27" s="23"/>
      <c r="T27" s="23"/>
      <c r="U27" s="23"/>
      <c r="V27" s="23"/>
      <c r="W27" s="4">
        <v>4130</v>
      </c>
      <c r="X27" s="8" t="s">
        <v>181</v>
      </c>
      <c r="Y27" s="30">
        <v>11700</v>
      </c>
    </row>
    <row r="28" spans="1:25" s="7" customFormat="1" ht="50.25" customHeight="1">
      <c r="A28" s="377">
        <v>85214</v>
      </c>
      <c r="B28" s="378"/>
      <c r="C28" s="3"/>
      <c r="D28" s="28" t="s">
        <v>420</v>
      </c>
      <c r="E28" s="5">
        <f aca="true" t="shared" si="5" ref="E28:U28">E29</f>
        <v>34200</v>
      </c>
      <c r="F28" s="40">
        <f t="shared" si="5"/>
        <v>0</v>
      </c>
      <c r="G28" s="40">
        <f t="shared" si="5"/>
        <v>53000</v>
      </c>
      <c r="H28" s="40">
        <f t="shared" si="5"/>
        <v>14800</v>
      </c>
      <c r="I28" s="40">
        <f t="shared" si="5"/>
        <v>0</v>
      </c>
      <c r="J28" s="25">
        <f t="shared" si="5"/>
        <v>20100</v>
      </c>
      <c r="K28" s="25">
        <f t="shared" si="5"/>
        <v>32427</v>
      </c>
      <c r="L28" s="25">
        <f t="shared" si="5"/>
        <v>22000</v>
      </c>
      <c r="M28" s="25">
        <f t="shared" si="5"/>
        <v>20100</v>
      </c>
      <c r="N28" s="25">
        <f t="shared" si="5"/>
        <v>29168</v>
      </c>
      <c r="O28" s="25">
        <f t="shared" si="5"/>
        <v>0</v>
      </c>
      <c r="P28" s="25">
        <f t="shared" si="5"/>
        <v>0</v>
      </c>
      <c r="Q28" s="25">
        <f t="shared" si="5"/>
        <v>0</v>
      </c>
      <c r="R28" s="25">
        <f t="shared" si="5"/>
        <v>0</v>
      </c>
      <c r="S28" s="25">
        <f t="shared" si="5"/>
        <v>0</v>
      </c>
      <c r="T28" s="25">
        <f t="shared" si="5"/>
        <v>0</v>
      </c>
      <c r="U28" s="25">
        <f t="shared" si="5"/>
        <v>0</v>
      </c>
      <c r="V28" s="3">
        <v>85214</v>
      </c>
      <c r="W28" s="3"/>
      <c r="X28" s="28" t="s">
        <v>420</v>
      </c>
      <c r="Y28" s="5">
        <f>Y29</f>
        <v>34200</v>
      </c>
    </row>
    <row r="29" spans="1:25" s="7" customFormat="1" ht="86.25" customHeight="1">
      <c r="A29" s="387"/>
      <c r="B29" s="388"/>
      <c r="C29" s="96">
        <v>2010</v>
      </c>
      <c r="D29" s="96" t="s">
        <v>435</v>
      </c>
      <c r="E29" s="101">
        <v>34200</v>
      </c>
      <c r="F29" s="38"/>
      <c r="G29" s="38">
        <v>53000</v>
      </c>
      <c r="H29" s="38">
        <v>14800</v>
      </c>
      <c r="I29" s="38"/>
      <c r="J29" s="15">
        <v>20100</v>
      </c>
      <c r="K29" s="15">
        <v>32427</v>
      </c>
      <c r="L29" s="15">
        <v>22000</v>
      </c>
      <c r="M29" s="15">
        <v>20100</v>
      </c>
      <c r="N29" s="15">
        <v>29168</v>
      </c>
      <c r="O29" s="15"/>
      <c r="P29" s="15"/>
      <c r="Q29" s="15"/>
      <c r="R29" s="15"/>
      <c r="S29" s="15"/>
      <c r="T29" s="15"/>
      <c r="U29" s="15"/>
      <c r="V29" s="228"/>
      <c r="W29" s="4">
        <v>3110</v>
      </c>
      <c r="X29" s="8" t="s">
        <v>461</v>
      </c>
      <c r="Y29" s="46">
        <v>34200</v>
      </c>
    </row>
    <row r="30" spans="1:25" s="7" customFormat="1" ht="12.75">
      <c r="A30" s="406"/>
      <c r="B30" s="407"/>
      <c r="C30" s="11"/>
      <c r="D30" s="10" t="s">
        <v>136</v>
      </c>
      <c r="E30" s="13">
        <f>E8+E15+E18+E12</f>
        <v>2405395</v>
      </c>
      <c r="F30" s="13" t="e">
        <f>F8+F15+#REF!+F18+#REF!</f>
        <v>#REF!</v>
      </c>
      <c r="G30" s="13" t="e">
        <f>G8+G15+#REF!+G18+#REF!</f>
        <v>#REF!</v>
      </c>
      <c r="H30" s="13" t="e">
        <f>H8+H15+#REF!+H18+#REF!</f>
        <v>#REF!</v>
      </c>
      <c r="I30" s="13" t="e">
        <f>I8+I15+#REF!+I18+#REF!</f>
        <v>#REF!</v>
      </c>
      <c r="J30" s="13" t="e">
        <f>J8+J15+#REF!+J18+#REF!</f>
        <v>#REF!</v>
      </c>
      <c r="K30" s="13" t="e">
        <f>K8+K15+#REF!+K18+#REF!</f>
        <v>#REF!</v>
      </c>
      <c r="L30" s="13" t="e">
        <f>L8+L15+#REF!+L18+#REF!</f>
        <v>#REF!</v>
      </c>
      <c r="M30" s="13" t="e">
        <f>M8+M15+#REF!+M18+#REF!</f>
        <v>#REF!</v>
      </c>
      <c r="N30" s="13" t="e">
        <f>N8+N15+#REF!+N18+#REF!</f>
        <v>#REF!</v>
      </c>
      <c r="O30" s="13" t="e">
        <f>O8+O15+#REF!+O18+#REF!</f>
        <v>#REF!</v>
      </c>
      <c r="P30" s="13" t="e">
        <f>P8+P15+#REF!+P18+#REF!</f>
        <v>#REF!</v>
      </c>
      <c r="Q30" s="13" t="e">
        <f>Q8+Q15+#REF!+Q18+#REF!</f>
        <v>#REF!</v>
      </c>
      <c r="R30" s="13" t="e">
        <f>R8+R15+#REF!+R18+#REF!</f>
        <v>#REF!</v>
      </c>
      <c r="S30" s="13" t="e">
        <f>S8+S15+#REF!+S18+#REF!</f>
        <v>#REF!</v>
      </c>
      <c r="T30" s="13" t="e">
        <f>T8+T15+#REF!+T18+#REF!</f>
        <v>#REF!</v>
      </c>
      <c r="U30" s="13" t="e">
        <f>U8+U15+#REF!+U18+#REF!</f>
        <v>#REF!</v>
      </c>
      <c r="V30" s="408"/>
      <c r="W30" s="409"/>
      <c r="X30" s="84"/>
      <c r="Y30" s="82">
        <f>Y8+Y15+Y18+Y12</f>
        <v>2405395</v>
      </c>
    </row>
    <row r="31" spans="5:25" s="7" customFormat="1" ht="12.75">
      <c r="E31" s="69"/>
      <c r="F31" s="19"/>
      <c r="G31" s="19"/>
      <c r="H31" s="19"/>
      <c r="I31" s="19"/>
      <c r="Y31" s="20"/>
    </row>
    <row r="32" spans="5:25" s="7" customFormat="1" ht="12.75">
      <c r="E32" s="72"/>
      <c r="F32" s="41"/>
      <c r="G32" s="41"/>
      <c r="H32" s="41"/>
      <c r="I32" s="4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Y32" s="20"/>
    </row>
    <row r="33" spans="5:25" s="7" customFormat="1" ht="12.75">
      <c r="E33" s="72"/>
      <c r="F33" s="41"/>
      <c r="G33" s="41"/>
      <c r="H33" s="41"/>
      <c r="I33" s="4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Y33" s="20"/>
    </row>
    <row r="34" spans="5:25" s="7" customFormat="1" ht="12.75">
      <c r="E34" s="69"/>
      <c r="F34" s="19"/>
      <c r="G34" s="19"/>
      <c r="H34" s="19"/>
      <c r="I34" s="19"/>
      <c r="Y34" s="20"/>
    </row>
    <row r="35" spans="5:25" s="7" customFormat="1" ht="12.75">
      <c r="E35" s="69"/>
      <c r="F35" s="19"/>
      <c r="G35" s="19"/>
      <c r="H35" s="19"/>
      <c r="I35" s="19"/>
      <c r="Y35" s="20"/>
    </row>
    <row r="36" spans="5:25" s="7" customFormat="1" ht="12.75">
      <c r="E36" s="69"/>
      <c r="F36" s="19"/>
      <c r="G36" s="19"/>
      <c r="H36" s="19"/>
      <c r="I36" s="19"/>
      <c r="Y36" s="20"/>
    </row>
    <row r="37" spans="5:25" s="7" customFormat="1" ht="12.75">
      <c r="E37" s="69"/>
      <c r="F37" s="19"/>
      <c r="G37" s="19"/>
      <c r="H37" s="19"/>
      <c r="I37" s="19"/>
      <c r="Y37" s="20"/>
    </row>
    <row r="38" spans="5:25" s="7" customFormat="1" ht="12.75">
      <c r="E38" s="69"/>
      <c r="F38" s="19"/>
      <c r="G38" s="19"/>
      <c r="H38" s="19"/>
      <c r="I38" s="19"/>
      <c r="Y38" s="20"/>
    </row>
    <row r="39" ht="12.75">
      <c r="Y39" s="83"/>
    </row>
    <row r="40" ht="12.75">
      <c r="Y40" s="83"/>
    </row>
    <row r="41" ht="12.75">
      <c r="Y41" s="83"/>
    </row>
    <row r="42" ht="12.75">
      <c r="Y42" s="83"/>
    </row>
    <row r="43" ht="12.75">
      <c r="Y43" s="83"/>
    </row>
    <row r="44" ht="12.75">
      <c r="Y44" s="83"/>
    </row>
    <row r="45" ht="12.75">
      <c r="Y45" s="83"/>
    </row>
    <row r="46" ht="12.75">
      <c r="Y46" s="83"/>
    </row>
    <row r="47" ht="12.75">
      <c r="Y47" s="83"/>
    </row>
    <row r="48" ht="12.75">
      <c r="Y48" s="83"/>
    </row>
    <row r="49" ht="12.75">
      <c r="Y49" s="83"/>
    </row>
    <row r="50" ht="12.75">
      <c r="Y50" s="83"/>
    </row>
    <row r="51" ht="12.75">
      <c r="Y51" s="83"/>
    </row>
    <row r="52" ht="12.75">
      <c r="Y52" s="83"/>
    </row>
    <row r="53" ht="12.75">
      <c r="Y53" s="83"/>
    </row>
    <row r="54" ht="12.75">
      <c r="Y54" s="83"/>
    </row>
    <row r="55" ht="12.75">
      <c r="Y55" s="83"/>
    </row>
    <row r="56" ht="12.75">
      <c r="Y56" s="83"/>
    </row>
    <row r="57" ht="12.75">
      <c r="Y57" s="83"/>
    </row>
    <row r="58" ht="12.75">
      <c r="Y58" s="83"/>
    </row>
    <row r="59" ht="12.75">
      <c r="Y59" s="83"/>
    </row>
    <row r="60" ht="12.75">
      <c r="Y60" s="83"/>
    </row>
    <row r="61" ht="12.75">
      <c r="Y61" s="83"/>
    </row>
  </sheetData>
  <mergeCells count="25">
    <mergeCell ref="V20:V25"/>
    <mergeCell ref="A30:B30"/>
    <mergeCell ref="V30:W30"/>
    <mergeCell ref="A27:B27"/>
    <mergeCell ref="A26:B26"/>
    <mergeCell ref="A28:B28"/>
    <mergeCell ref="A29:B29"/>
    <mergeCell ref="C20:C25"/>
    <mergeCell ref="D20:D25"/>
    <mergeCell ref="E20:E25"/>
    <mergeCell ref="X1:Y2"/>
    <mergeCell ref="A10:B11"/>
    <mergeCell ref="A14:B14"/>
    <mergeCell ref="C10:C11"/>
    <mergeCell ref="D10:D11"/>
    <mergeCell ref="E10:E11"/>
    <mergeCell ref="A3:Y3"/>
    <mergeCell ref="A4:Y4"/>
    <mergeCell ref="A9:B9"/>
    <mergeCell ref="V10:V11"/>
    <mergeCell ref="A13:B13"/>
    <mergeCell ref="A16:B16"/>
    <mergeCell ref="A19:B19"/>
    <mergeCell ref="A20:B25"/>
    <mergeCell ref="A17:B17"/>
  </mergeCells>
  <printOptions horizontalCentered="1"/>
  <pageMargins left="0.15748031496062992" right="0.11811023622047245" top="0.34" bottom="0.47" header="0.13" footer="0.4724409448818898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2">
    <tabColor indexed="50"/>
  </sheetPr>
  <dimension ref="A1:G22"/>
  <sheetViews>
    <sheetView zoomScale="150" zoomScaleNormal="150" workbookViewId="0" topLeftCell="A1">
      <selection activeCell="A2" sqref="A2:D20"/>
    </sheetView>
  </sheetViews>
  <sheetFormatPr defaultColWidth="9.00390625" defaultRowHeight="12.75"/>
  <cols>
    <col min="1" max="1" width="5.25390625" style="0" customWidth="1"/>
    <col min="2" max="2" width="36.75390625" style="0" customWidth="1"/>
    <col min="3" max="3" width="29.375" style="0" customWidth="1"/>
    <col min="4" max="4" width="29.75390625" style="0" customWidth="1"/>
    <col min="5" max="5" width="14.875" style="0" customWidth="1"/>
    <col min="7" max="7" width="19.25390625" style="0" customWidth="1"/>
    <col min="9" max="9" width="12.75390625" style="0" bestFit="1" customWidth="1"/>
    <col min="11" max="11" width="12.00390625" style="0" customWidth="1"/>
  </cols>
  <sheetData>
    <row r="1" spans="3:7" ht="12.75">
      <c r="C1" s="67"/>
      <c r="D1" s="67"/>
      <c r="E1" s="42"/>
      <c r="F1" s="42"/>
      <c r="G1" s="42"/>
    </row>
    <row r="2" spans="3:7" ht="17.25" customHeight="1">
      <c r="C2" s="67"/>
      <c r="D2" s="389" t="s">
        <v>259</v>
      </c>
      <c r="E2" s="67"/>
      <c r="F2" s="42"/>
      <c r="G2" s="42"/>
    </row>
    <row r="3" spans="3:7" ht="21.75" customHeight="1">
      <c r="C3" s="67"/>
      <c r="D3" s="389"/>
      <c r="E3" s="67"/>
      <c r="F3" s="42"/>
      <c r="G3" s="42"/>
    </row>
    <row r="4" spans="1:4" ht="20.25">
      <c r="A4" s="431" t="s">
        <v>17</v>
      </c>
      <c r="B4" s="431"/>
      <c r="C4" s="431"/>
      <c r="D4" s="431"/>
    </row>
    <row r="5" spans="1:4" ht="12.75">
      <c r="A5" s="1"/>
      <c r="B5" s="2"/>
      <c r="C5" s="2"/>
      <c r="D5" s="42"/>
    </row>
    <row r="6" spans="1:4" ht="12.75">
      <c r="A6" s="1"/>
      <c r="B6" s="2"/>
      <c r="C6" s="2"/>
      <c r="D6" s="2"/>
    </row>
    <row r="7" spans="1:4" ht="82.5" customHeight="1">
      <c r="A7" s="74" t="s">
        <v>99</v>
      </c>
      <c r="B7" s="74" t="s">
        <v>304</v>
      </c>
      <c r="C7" s="75" t="s">
        <v>305</v>
      </c>
      <c r="D7" s="75" t="s">
        <v>306</v>
      </c>
    </row>
    <row r="8" spans="1:4" ht="12.75">
      <c r="A8" s="31"/>
      <c r="B8" s="31"/>
      <c r="C8" s="31"/>
      <c r="D8" s="32"/>
    </row>
    <row r="9" spans="1:4" ht="12.75" customHeight="1">
      <c r="A9" s="432">
        <v>9570</v>
      </c>
      <c r="B9" s="396" t="s">
        <v>258</v>
      </c>
      <c r="C9" s="398">
        <v>350000</v>
      </c>
      <c r="D9" s="435"/>
    </row>
    <row r="10" spans="1:4" ht="18" customHeight="1">
      <c r="A10" s="433"/>
      <c r="B10" s="411"/>
      <c r="C10" s="415"/>
      <c r="D10" s="436"/>
    </row>
    <row r="11" spans="1:4" s="132" customFormat="1" ht="22.5" customHeight="1">
      <c r="A11" s="433"/>
      <c r="B11" s="411"/>
      <c r="C11" s="399"/>
      <c r="D11" s="437"/>
    </row>
    <row r="12" spans="1:4" s="132" customFormat="1" ht="87" customHeight="1" hidden="1">
      <c r="A12" s="434"/>
      <c r="B12" s="397"/>
      <c r="C12" s="9"/>
      <c r="D12" s="9"/>
    </row>
    <row r="13" spans="1:4" s="132" customFormat="1" ht="12.75">
      <c r="A13" s="157"/>
      <c r="B13" s="158"/>
      <c r="C13" s="159"/>
      <c r="D13" s="159"/>
    </row>
    <row r="14" spans="1:4" s="160" customFormat="1" ht="25.5" customHeight="1">
      <c r="A14" s="425">
        <v>9920</v>
      </c>
      <c r="B14" s="396" t="s">
        <v>27</v>
      </c>
      <c r="C14" s="428"/>
      <c r="D14" s="398">
        <v>421656</v>
      </c>
    </row>
    <row r="15" spans="1:4" s="132" customFormat="1" ht="27" customHeight="1">
      <c r="A15" s="426"/>
      <c r="B15" s="411"/>
      <c r="C15" s="429"/>
      <c r="D15" s="415"/>
    </row>
    <row r="16" spans="1:4" s="132" customFormat="1" ht="0.75" customHeight="1">
      <c r="A16" s="427"/>
      <c r="B16" s="397"/>
      <c r="C16" s="430"/>
      <c r="D16" s="399"/>
    </row>
    <row r="17" spans="1:4" s="132" customFormat="1" ht="12.75">
      <c r="A17" s="161"/>
      <c r="B17" s="162"/>
      <c r="C17" s="163"/>
      <c r="D17" s="163"/>
    </row>
    <row r="18" spans="1:4" ht="12.75" customHeight="1">
      <c r="A18" s="416"/>
      <c r="B18" s="417"/>
      <c r="C18" s="422">
        <f>SUM(C9:C16)</f>
        <v>350000</v>
      </c>
      <c r="D18" s="422">
        <f>SUM(D10:D16)</f>
        <v>421656</v>
      </c>
    </row>
    <row r="19" spans="1:4" ht="12.75">
      <c r="A19" s="418"/>
      <c r="B19" s="419"/>
      <c r="C19" s="423"/>
      <c r="D19" s="423"/>
    </row>
    <row r="20" spans="1:4" ht="12.75" customHeight="1">
      <c r="A20" s="420"/>
      <c r="B20" s="421"/>
      <c r="C20" s="424"/>
      <c r="D20" s="424"/>
    </row>
    <row r="22" ht="12.75">
      <c r="B22" s="117"/>
    </row>
  </sheetData>
  <mergeCells count="13">
    <mergeCell ref="C9:C11"/>
    <mergeCell ref="D2:D3"/>
    <mergeCell ref="A4:D4"/>
    <mergeCell ref="B9:B12"/>
    <mergeCell ref="A9:A12"/>
    <mergeCell ref="D9:D11"/>
    <mergeCell ref="D14:D16"/>
    <mergeCell ref="A18:B20"/>
    <mergeCell ref="C18:C20"/>
    <mergeCell ref="D18:D20"/>
    <mergeCell ref="A14:A16"/>
    <mergeCell ref="B14:B16"/>
    <mergeCell ref="C14:C16"/>
  </mergeCells>
  <printOptions horizontalCentered="1"/>
  <pageMargins left="0.13" right="0.13" top="1.08" bottom="0.53" header="0.23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>
    <tabColor indexed="45"/>
  </sheetPr>
  <dimension ref="B2:L164"/>
  <sheetViews>
    <sheetView zoomScale="150" zoomScaleNormal="150" workbookViewId="0" topLeftCell="A136">
      <selection activeCell="B4" sqref="B4:L160"/>
    </sheetView>
  </sheetViews>
  <sheetFormatPr defaultColWidth="9.00390625" defaultRowHeight="12.75"/>
  <cols>
    <col min="1" max="1" width="1.37890625" style="0" customWidth="1"/>
    <col min="7" max="7" width="8.125" style="0" customWidth="1"/>
    <col min="8" max="8" width="12.125" style="0" customWidth="1"/>
    <col min="9" max="9" width="11.875" style="0" hidden="1" customWidth="1"/>
    <col min="10" max="11" width="25.125" style="0" hidden="1" customWidth="1"/>
    <col min="12" max="12" width="25.125" style="0" customWidth="1"/>
  </cols>
  <sheetData>
    <row r="2" spans="10:12" ht="18">
      <c r="J2" s="144">
        <v>2005</v>
      </c>
      <c r="K2" s="145">
        <v>2005</v>
      </c>
      <c r="L2" s="145" t="s">
        <v>264</v>
      </c>
    </row>
    <row r="4" spans="2:12" ht="15">
      <c r="B4" s="87" t="s">
        <v>263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2:12" ht="1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 ht="15">
      <c r="B6" s="88" t="s">
        <v>268</v>
      </c>
      <c r="C6" s="88"/>
      <c r="D6" s="88"/>
      <c r="E6" s="88"/>
      <c r="F6" s="88"/>
      <c r="G6" s="89"/>
      <c r="H6" s="88"/>
      <c r="I6" s="88"/>
      <c r="J6" s="90">
        <v>1255722</v>
      </c>
      <c r="K6" s="90">
        <v>1255722</v>
      </c>
      <c r="L6" s="90">
        <v>3455332.81</v>
      </c>
    </row>
    <row r="7" spans="2:12" ht="15">
      <c r="B7" s="88" t="s">
        <v>28</v>
      </c>
      <c r="C7" s="88"/>
      <c r="D7" s="88"/>
      <c r="E7" s="88"/>
      <c r="F7" s="88"/>
      <c r="G7" s="88"/>
      <c r="H7" s="88"/>
      <c r="I7" s="88"/>
      <c r="J7" s="90"/>
      <c r="K7" s="90">
        <v>2850000</v>
      </c>
      <c r="L7" s="90">
        <v>0</v>
      </c>
    </row>
    <row r="8" spans="2:12" ht="15">
      <c r="B8" s="88" t="s">
        <v>519</v>
      </c>
      <c r="C8" s="88"/>
      <c r="D8" s="88"/>
      <c r="E8" s="88"/>
      <c r="F8" s="91"/>
      <c r="G8" s="88"/>
      <c r="H8" s="88"/>
      <c r="I8" s="88"/>
      <c r="J8" s="92">
        <f>J9+J10</f>
        <v>624849</v>
      </c>
      <c r="K8" s="92">
        <f>K9+K10</f>
        <v>624849</v>
      </c>
      <c r="L8" s="92">
        <f>L9+L10</f>
        <v>612655.68</v>
      </c>
    </row>
    <row r="9" spans="2:12" ht="15">
      <c r="B9" s="88"/>
      <c r="C9" s="88"/>
      <c r="D9" s="88"/>
      <c r="E9" s="88"/>
      <c r="F9" s="93" t="s">
        <v>520</v>
      </c>
      <c r="G9" s="94" t="s">
        <v>521</v>
      </c>
      <c r="H9" s="88"/>
      <c r="I9" s="88"/>
      <c r="J9" s="90">
        <v>407625</v>
      </c>
      <c r="K9" s="90">
        <v>407625</v>
      </c>
      <c r="L9" s="90">
        <v>421655.68</v>
      </c>
    </row>
    <row r="10" spans="2:12" ht="15">
      <c r="B10" s="88"/>
      <c r="C10" s="88"/>
      <c r="D10" s="88"/>
      <c r="E10" s="88"/>
      <c r="F10" s="93" t="s">
        <v>522</v>
      </c>
      <c r="G10" s="94" t="s">
        <v>523</v>
      </c>
      <c r="H10" s="88"/>
      <c r="I10" s="88"/>
      <c r="J10" s="90">
        <v>217224</v>
      </c>
      <c r="K10" s="90">
        <v>217224</v>
      </c>
      <c r="L10" s="90">
        <v>191000</v>
      </c>
    </row>
    <row r="11" spans="2:12" ht="15">
      <c r="B11" s="88" t="s">
        <v>267</v>
      </c>
      <c r="C11" s="88"/>
      <c r="D11" s="88"/>
      <c r="E11" s="88"/>
      <c r="F11" s="88"/>
      <c r="G11" s="88"/>
      <c r="H11" s="88"/>
      <c r="I11" s="88"/>
      <c r="J11" s="90">
        <f>J6+J7-J9</f>
        <v>848097</v>
      </c>
      <c r="K11" s="90">
        <f>K6+K7-K9</f>
        <v>3698097</v>
      </c>
      <c r="L11" s="90">
        <f>L6+L7-L9</f>
        <v>3033677.13</v>
      </c>
    </row>
    <row r="12" spans="2:12" ht="15">
      <c r="B12" s="88" t="s">
        <v>266</v>
      </c>
      <c r="C12" s="88"/>
      <c r="D12" s="88"/>
      <c r="E12" s="88"/>
      <c r="F12" s="88"/>
      <c r="G12" s="88"/>
      <c r="H12" s="88"/>
      <c r="I12" s="88"/>
      <c r="J12" s="90">
        <v>13000000</v>
      </c>
      <c r="K12" s="90">
        <v>13500000</v>
      </c>
      <c r="L12" s="90">
        <v>15258799</v>
      </c>
    </row>
    <row r="13" spans="2:12" ht="15">
      <c r="B13" s="88" t="s">
        <v>524</v>
      </c>
      <c r="C13" s="88"/>
      <c r="D13" s="88"/>
      <c r="E13" s="88"/>
      <c r="F13" s="88"/>
      <c r="G13" s="88"/>
      <c r="H13" s="88"/>
      <c r="I13" s="88"/>
      <c r="J13" s="90"/>
      <c r="K13" s="90"/>
      <c r="L13" s="90"/>
    </row>
    <row r="14" spans="2:12" ht="15">
      <c r="B14" s="88" t="s">
        <v>62</v>
      </c>
      <c r="C14" s="88"/>
      <c r="D14" s="88"/>
      <c r="E14" s="88"/>
      <c r="F14" s="88"/>
      <c r="G14" s="88"/>
      <c r="H14" s="88"/>
      <c r="I14" s="88"/>
      <c r="J14" s="95">
        <f>J8/J12</f>
        <v>0.0481</v>
      </c>
      <c r="K14" s="95">
        <f>K8/K12</f>
        <v>0.0463</v>
      </c>
      <c r="L14" s="95">
        <f>L8/L12</f>
        <v>0.0402</v>
      </c>
    </row>
    <row r="15" spans="2:12" ht="15">
      <c r="B15" s="88" t="s">
        <v>525</v>
      </c>
      <c r="C15" s="88"/>
      <c r="D15" s="88"/>
      <c r="E15" s="88"/>
      <c r="F15" s="88"/>
      <c r="G15" s="88"/>
      <c r="H15" s="88"/>
      <c r="I15" s="88"/>
      <c r="J15" s="90"/>
      <c r="K15" s="90"/>
      <c r="L15" s="90"/>
    </row>
    <row r="16" spans="2:12" ht="15">
      <c r="B16" s="88" t="s">
        <v>526</v>
      </c>
      <c r="C16" s="88"/>
      <c r="D16" s="88"/>
      <c r="E16" s="88"/>
      <c r="F16" s="88"/>
      <c r="G16" s="88"/>
      <c r="H16" s="88"/>
      <c r="I16" s="88"/>
      <c r="J16" s="95">
        <f>J11/J12</f>
        <v>0.0652</v>
      </c>
      <c r="K16" s="95">
        <f>K11/K12</f>
        <v>0.2739</v>
      </c>
      <c r="L16" s="95">
        <f>L11/L12</f>
        <v>0.1988</v>
      </c>
    </row>
    <row r="17" spans="2:12" ht="15">
      <c r="B17" s="88"/>
      <c r="C17" s="88"/>
      <c r="D17" s="88"/>
      <c r="E17" s="88"/>
      <c r="F17" s="88"/>
      <c r="G17" s="88"/>
      <c r="H17" s="88"/>
      <c r="I17" s="88"/>
      <c r="J17" s="90"/>
      <c r="K17" s="90"/>
      <c r="L17" s="90"/>
    </row>
    <row r="18" spans="2:12" ht="15">
      <c r="B18" s="87" t="s">
        <v>50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 ht="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 ht="15">
      <c r="B20" s="88" t="s">
        <v>527</v>
      </c>
      <c r="C20" s="88"/>
      <c r="D20" s="88"/>
      <c r="E20" s="88"/>
      <c r="F20" s="88"/>
      <c r="G20" s="88"/>
      <c r="H20" s="89"/>
      <c r="I20" s="88"/>
      <c r="J20" s="90">
        <f>J11</f>
        <v>848097</v>
      </c>
      <c r="K20" s="90">
        <f>K11</f>
        <v>3698097</v>
      </c>
      <c r="L20" s="90">
        <f>L11</f>
        <v>3033677.13</v>
      </c>
    </row>
    <row r="21" spans="2:12" ht="15">
      <c r="B21" s="88" t="s">
        <v>28</v>
      </c>
      <c r="C21" s="88"/>
      <c r="D21" s="88"/>
      <c r="E21" s="88"/>
      <c r="F21" s="88"/>
      <c r="G21" s="88"/>
      <c r="H21" s="88"/>
      <c r="I21" s="88"/>
      <c r="J21" s="90">
        <v>0</v>
      </c>
      <c r="K21" s="90">
        <v>0</v>
      </c>
      <c r="L21" s="90">
        <v>0</v>
      </c>
    </row>
    <row r="22" spans="2:12" ht="15">
      <c r="B22" s="88" t="s">
        <v>519</v>
      </c>
      <c r="C22" s="88"/>
      <c r="D22" s="88"/>
      <c r="E22" s="88"/>
      <c r="F22" s="88"/>
      <c r="G22" s="88"/>
      <c r="H22" s="88"/>
      <c r="I22" s="88"/>
      <c r="J22" s="92">
        <f>J23+J24</f>
        <v>274844</v>
      </c>
      <c r="K22" s="92">
        <f>K23+K24</f>
        <v>739844</v>
      </c>
      <c r="L22" s="92">
        <f>L23+L24</f>
        <v>499356.97</v>
      </c>
    </row>
    <row r="23" spans="2:12" ht="15">
      <c r="B23" s="88"/>
      <c r="C23" s="88"/>
      <c r="D23" s="88"/>
      <c r="E23" s="88"/>
      <c r="F23" s="93" t="s">
        <v>520</v>
      </c>
      <c r="G23" s="94" t="s">
        <v>521</v>
      </c>
      <c r="H23" s="88"/>
      <c r="I23" s="88"/>
      <c r="J23" s="90">
        <v>133790</v>
      </c>
      <c r="K23" s="90">
        <f>133790+310000</f>
        <v>443790</v>
      </c>
      <c r="L23" s="90">
        <v>346497.4</v>
      </c>
    </row>
    <row r="24" spans="2:12" ht="15">
      <c r="B24" s="88"/>
      <c r="C24" s="88"/>
      <c r="D24" s="88"/>
      <c r="E24" s="88"/>
      <c r="F24" s="93" t="s">
        <v>522</v>
      </c>
      <c r="G24" s="94" t="s">
        <v>523</v>
      </c>
      <c r="H24" s="88"/>
      <c r="I24" s="88"/>
      <c r="J24" s="90">
        <v>141054</v>
      </c>
      <c r="K24" s="90">
        <f>141054+155000</f>
        <v>296054</v>
      </c>
      <c r="L24" s="90">
        <v>152859.57</v>
      </c>
    </row>
    <row r="25" spans="2:12" ht="15">
      <c r="B25" s="88" t="s">
        <v>271</v>
      </c>
      <c r="C25" s="88"/>
      <c r="D25" s="88"/>
      <c r="E25" s="88"/>
      <c r="F25" s="88"/>
      <c r="G25" s="88"/>
      <c r="H25" s="88"/>
      <c r="I25" s="88"/>
      <c r="J25" s="90">
        <f>J20+J21-J23</f>
        <v>714307</v>
      </c>
      <c r="K25" s="90">
        <f>K20+K21-K23</f>
        <v>3254307</v>
      </c>
      <c r="L25" s="90">
        <f>L20+L21-L23</f>
        <v>2687179.73</v>
      </c>
    </row>
    <row r="26" spans="2:12" ht="15">
      <c r="B26" s="88" t="s">
        <v>269</v>
      </c>
      <c r="C26" s="88"/>
      <c r="D26" s="88"/>
      <c r="E26" s="88"/>
      <c r="F26" s="88"/>
      <c r="G26" s="88"/>
      <c r="H26" s="88"/>
      <c r="I26" s="88"/>
      <c r="J26" s="90">
        <v>13000000</v>
      </c>
      <c r="K26" s="90">
        <v>13500000</v>
      </c>
      <c r="L26" s="90">
        <v>15000000</v>
      </c>
    </row>
    <row r="27" spans="2:12" ht="15">
      <c r="B27" s="88" t="s">
        <v>524</v>
      </c>
      <c r="C27" s="88"/>
      <c r="D27" s="88"/>
      <c r="E27" s="88"/>
      <c r="F27" s="88"/>
      <c r="G27" s="88"/>
      <c r="H27" s="88"/>
      <c r="I27" s="88"/>
      <c r="J27" s="90"/>
      <c r="K27" s="90"/>
      <c r="L27" s="90"/>
    </row>
    <row r="28" spans="2:12" ht="15">
      <c r="B28" s="88" t="s">
        <v>270</v>
      </c>
      <c r="C28" s="88"/>
      <c r="D28" s="88"/>
      <c r="E28" s="88"/>
      <c r="F28" s="88"/>
      <c r="G28" s="88"/>
      <c r="H28" s="88"/>
      <c r="I28" s="88"/>
      <c r="J28" s="95">
        <f>J22/J26</f>
        <v>0.0211</v>
      </c>
      <c r="K28" s="95">
        <f>K22/K26</f>
        <v>0.0548</v>
      </c>
      <c r="L28" s="95">
        <f>L22/L26</f>
        <v>0.0333</v>
      </c>
    </row>
    <row r="29" spans="2:12" ht="15">
      <c r="B29" s="88" t="s">
        <v>525</v>
      </c>
      <c r="C29" s="88"/>
      <c r="D29" s="88"/>
      <c r="E29" s="88"/>
      <c r="F29" s="88"/>
      <c r="G29" s="88"/>
      <c r="H29" s="88"/>
      <c r="I29" s="88"/>
      <c r="J29" s="90"/>
      <c r="K29" s="90"/>
      <c r="L29" s="90"/>
    </row>
    <row r="30" spans="2:12" ht="15">
      <c r="B30" s="88" t="s">
        <v>526</v>
      </c>
      <c r="C30" s="88"/>
      <c r="D30" s="88"/>
      <c r="E30" s="88"/>
      <c r="F30" s="88"/>
      <c r="G30" s="88"/>
      <c r="H30" s="88"/>
      <c r="I30" s="88"/>
      <c r="J30" s="95">
        <f>J25/J26</f>
        <v>0.0549</v>
      </c>
      <c r="K30" s="95">
        <f>K25/K26</f>
        <v>0.2411</v>
      </c>
      <c r="L30" s="95">
        <f>L25/L26</f>
        <v>0.1791</v>
      </c>
    </row>
    <row r="31" spans="2:12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 ht="15">
      <c r="B32" s="87" t="s">
        <v>51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 ht="15">
      <c r="B34" s="88" t="s">
        <v>527</v>
      </c>
      <c r="C34" s="88"/>
      <c r="D34" s="88"/>
      <c r="E34" s="88"/>
      <c r="F34" s="88"/>
      <c r="G34" s="88"/>
      <c r="H34" s="89"/>
      <c r="I34" s="88"/>
      <c r="J34" s="90">
        <f>J25</f>
        <v>714307</v>
      </c>
      <c r="K34" s="90">
        <f>K25</f>
        <v>3254307</v>
      </c>
      <c r="L34" s="90">
        <f>L25</f>
        <v>2687179.73</v>
      </c>
    </row>
    <row r="35" spans="2:12" ht="15">
      <c r="B35" s="88" t="s">
        <v>28</v>
      </c>
      <c r="C35" s="88"/>
      <c r="D35" s="88"/>
      <c r="E35" s="88"/>
      <c r="F35" s="88"/>
      <c r="G35" s="88"/>
      <c r="H35" s="88"/>
      <c r="I35" s="88"/>
      <c r="J35" s="90">
        <v>0</v>
      </c>
      <c r="K35" s="90">
        <v>0</v>
      </c>
      <c r="L35" s="90">
        <v>0</v>
      </c>
    </row>
    <row r="36" spans="2:12" ht="15">
      <c r="B36" s="88" t="s">
        <v>519</v>
      </c>
      <c r="C36" s="88"/>
      <c r="D36" s="88"/>
      <c r="E36" s="88"/>
      <c r="F36" s="88"/>
      <c r="G36" s="88"/>
      <c r="H36" s="88"/>
      <c r="I36" s="88"/>
      <c r="J36" s="92">
        <f>J37+J38</f>
        <v>236314</v>
      </c>
      <c r="K36" s="92">
        <f>K37+K38</f>
        <v>696314</v>
      </c>
      <c r="L36" s="92">
        <f>L37+L38</f>
        <v>441067.85</v>
      </c>
    </row>
    <row r="37" spans="2:12" ht="15">
      <c r="B37" s="88"/>
      <c r="C37" s="88"/>
      <c r="D37" s="88"/>
      <c r="E37" s="88"/>
      <c r="F37" s="93" t="s">
        <v>520</v>
      </c>
      <c r="G37" s="94" t="s">
        <v>521</v>
      </c>
      <c r="H37" s="88"/>
      <c r="I37" s="88"/>
      <c r="J37" s="90">
        <v>102565</v>
      </c>
      <c r="K37" s="90">
        <f>102565+310000</f>
        <v>412565</v>
      </c>
      <c r="L37" s="90">
        <v>302564.04</v>
      </c>
    </row>
    <row r="38" spans="2:12" ht="15">
      <c r="B38" s="88"/>
      <c r="C38" s="88"/>
      <c r="D38" s="88"/>
      <c r="E38" s="88"/>
      <c r="F38" s="93" t="s">
        <v>522</v>
      </c>
      <c r="G38" s="94" t="s">
        <v>523</v>
      </c>
      <c r="H38" s="88"/>
      <c r="I38" s="88"/>
      <c r="J38" s="90">
        <v>133749</v>
      </c>
      <c r="K38" s="90">
        <f>133749+150000</f>
        <v>283749</v>
      </c>
      <c r="L38" s="90">
        <v>138503.81</v>
      </c>
    </row>
    <row r="39" spans="2:12" ht="15">
      <c r="B39" s="88" t="s">
        <v>272</v>
      </c>
      <c r="C39" s="88"/>
      <c r="D39" s="88"/>
      <c r="E39" s="88"/>
      <c r="F39" s="88"/>
      <c r="G39" s="88"/>
      <c r="H39" s="88"/>
      <c r="I39" s="88"/>
      <c r="J39" s="90">
        <f>J34+J35-J37</f>
        <v>611742</v>
      </c>
      <c r="K39" s="90">
        <f>K34+K35-K37</f>
        <v>2841742</v>
      </c>
      <c r="L39" s="90">
        <f>L34+L35-L37</f>
        <v>2384615.69</v>
      </c>
    </row>
    <row r="40" spans="2:12" ht="15">
      <c r="B40" s="88" t="s">
        <v>273</v>
      </c>
      <c r="C40" s="88"/>
      <c r="D40" s="88"/>
      <c r="E40" s="88"/>
      <c r="F40" s="88"/>
      <c r="G40" s="88"/>
      <c r="H40" s="88"/>
      <c r="I40" s="88"/>
      <c r="J40" s="90">
        <v>13000000</v>
      </c>
      <c r="K40" s="90">
        <v>13500000</v>
      </c>
      <c r="L40" s="90">
        <v>14300000</v>
      </c>
    </row>
    <row r="41" spans="2:12" ht="15">
      <c r="B41" s="88" t="s">
        <v>524</v>
      </c>
      <c r="C41" s="88"/>
      <c r="D41" s="88"/>
      <c r="E41" s="88"/>
      <c r="F41" s="88"/>
      <c r="G41" s="88"/>
      <c r="H41" s="88"/>
      <c r="I41" s="88"/>
      <c r="J41" s="90"/>
      <c r="K41" s="90"/>
      <c r="L41" s="90"/>
    </row>
    <row r="42" spans="2:12" ht="15">
      <c r="B42" s="88" t="s">
        <v>274</v>
      </c>
      <c r="C42" s="88"/>
      <c r="D42" s="88"/>
      <c r="E42" s="88"/>
      <c r="F42" s="88"/>
      <c r="G42" s="88"/>
      <c r="H42" s="88"/>
      <c r="I42" s="88"/>
      <c r="J42" s="95">
        <f>J36/J40</f>
        <v>0.0182</v>
      </c>
      <c r="K42" s="95">
        <f>K36/K40</f>
        <v>0.0516</v>
      </c>
      <c r="L42" s="95">
        <f>L36/L40</f>
        <v>0.0308</v>
      </c>
    </row>
    <row r="43" spans="2:12" ht="15">
      <c r="B43" s="88" t="s">
        <v>525</v>
      </c>
      <c r="C43" s="88"/>
      <c r="D43" s="88"/>
      <c r="E43" s="88"/>
      <c r="F43" s="88"/>
      <c r="G43" s="88"/>
      <c r="H43" s="88"/>
      <c r="I43" s="88"/>
      <c r="J43" s="90"/>
      <c r="K43" s="90"/>
      <c r="L43" s="90"/>
    </row>
    <row r="44" spans="2:12" ht="15">
      <c r="B44" s="88" t="s">
        <v>526</v>
      </c>
      <c r="C44" s="88"/>
      <c r="D44" s="88"/>
      <c r="E44" s="88"/>
      <c r="F44" s="88"/>
      <c r="G44" s="88"/>
      <c r="H44" s="88"/>
      <c r="I44" s="88"/>
      <c r="J44" s="95">
        <f>J39/J40</f>
        <v>0.0471</v>
      </c>
      <c r="K44" s="95">
        <f>K39/K40</f>
        <v>0.2105</v>
      </c>
      <c r="L44" s="95">
        <f>L39/L40</f>
        <v>0.1668</v>
      </c>
    </row>
    <row r="45" spans="2:12" ht="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 ht="15">
      <c r="B46" s="87" t="s">
        <v>52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 ht="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 ht="15">
      <c r="B48" s="88" t="s">
        <v>527</v>
      </c>
      <c r="C48" s="88"/>
      <c r="D48" s="88"/>
      <c r="E48" s="88"/>
      <c r="F48" s="88"/>
      <c r="G48" s="88"/>
      <c r="H48" s="89"/>
      <c r="I48" s="88"/>
      <c r="J48" s="90">
        <f>J39</f>
        <v>611742</v>
      </c>
      <c r="K48" s="90">
        <f>K39</f>
        <v>2841742</v>
      </c>
      <c r="L48" s="90">
        <f>L39</f>
        <v>2384615.69</v>
      </c>
    </row>
    <row r="49" spans="2:12" ht="15">
      <c r="B49" s="88" t="s">
        <v>28</v>
      </c>
      <c r="C49" s="88"/>
      <c r="D49" s="88"/>
      <c r="E49" s="88"/>
      <c r="F49" s="88"/>
      <c r="G49" s="88"/>
      <c r="H49" s="88"/>
      <c r="I49" s="88"/>
      <c r="J49" s="90">
        <v>0</v>
      </c>
      <c r="K49" s="90">
        <v>0</v>
      </c>
      <c r="L49" s="90">
        <v>0</v>
      </c>
    </row>
    <row r="50" spans="2:12" ht="15">
      <c r="B50" s="88" t="s">
        <v>519</v>
      </c>
      <c r="C50" s="88"/>
      <c r="D50" s="88"/>
      <c r="E50" s="88"/>
      <c r="F50" s="88"/>
      <c r="G50" s="88"/>
      <c r="H50" s="88"/>
      <c r="I50" s="88"/>
      <c r="J50" s="92">
        <f>J51+J52</f>
        <v>230108</v>
      </c>
      <c r="K50" s="92">
        <f>K51+K52</f>
        <v>685108</v>
      </c>
      <c r="L50" s="92">
        <f>L51+L52</f>
        <v>424963.09</v>
      </c>
    </row>
    <row r="51" spans="2:12" ht="15">
      <c r="B51" s="88"/>
      <c r="C51" s="88"/>
      <c r="D51" s="88"/>
      <c r="E51" s="88"/>
      <c r="F51" s="93" t="s">
        <v>520</v>
      </c>
      <c r="G51" s="94" t="s">
        <v>521</v>
      </c>
      <c r="H51" s="88"/>
      <c r="I51" s="88"/>
      <c r="J51" s="90">
        <v>102564</v>
      </c>
      <c r="K51" s="90">
        <f>102564+310000</f>
        <v>412564</v>
      </c>
      <c r="L51" s="90">
        <v>302564.04</v>
      </c>
    </row>
    <row r="52" spans="2:12" ht="15">
      <c r="B52" s="88"/>
      <c r="C52" s="88"/>
      <c r="D52" s="88"/>
      <c r="E52" s="88"/>
      <c r="F52" s="93" t="s">
        <v>522</v>
      </c>
      <c r="G52" s="94" t="s">
        <v>523</v>
      </c>
      <c r="H52" s="88"/>
      <c r="I52" s="88"/>
      <c r="J52" s="90">
        <v>127544</v>
      </c>
      <c r="K52" s="90">
        <f>127544+145000</f>
        <v>272544</v>
      </c>
      <c r="L52" s="90">
        <v>122399.05</v>
      </c>
    </row>
    <row r="53" spans="2:12" ht="15">
      <c r="B53" s="88" t="s">
        <v>275</v>
      </c>
      <c r="C53" s="88"/>
      <c r="D53" s="88"/>
      <c r="E53" s="88"/>
      <c r="F53" s="88"/>
      <c r="G53" s="88"/>
      <c r="H53" s="88"/>
      <c r="I53" s="88"/>
      <c r="J53" s="90">
        <f>J48+J49-J51</f>
        <v>509178</v>
      </c>
      <c r="K53" s="90">
        <f>K48+K49-K51</f>
        <v>2429178</v>
      </c>
      <c r="L53" s="90">
        <f>L48+L49-L51</f>
        <v>2082051.65</v>
      </c>
    </row>
    <row r="54" spans="2:12" ht="15">
      <c r="B54" s="88" t="s">
        <v>276</v>
      </c>
      <c r="C54" s="88"/>
      <c r="D54" s="88"/>
      <c r="E54" s="88"/>
      <c r="F54" s="88"/>
      <c r="G54" s="88"/>
      <c r="H54" s="88"/>
      <c r="I54" s="88"/>
      <c r="J54" s="90">
        <v>13000000</v>
      </c>
      <c r="K54" s="90">
        <v>13500000</v>
      </c>
      <c r="L54" s="90">
        <v>14300000</v>
      </c>
    </row>
    <row r="55" spans="2:12" ht="15">
      <c r="B55" s="88" t="s">
        <v>524</v>
      </c>
      <c r="C55" s="88"/>
      <c r="D55" s="88"/>
      <c r="E55" s="88"/>
      <c r="F55" s="88"/>
      <c r="G55" s="88"/>
      <c r="H55" s="88"/>
      <c r="I55" s="88"/>
      <c r="J55" s="90"/>
      <c r="K55" s="90"/>
      <c r="L55" s="90"/>
    </row>
    <row r="56" spans="2:12" ht="15">
      <c r="B56" s="88" t="s">
        <v>277</v>
      </c>
      <c r="C56" s="88"/>
      <c r="D56" s="88"/>
      <c r="E56" s="88"/>
      <c r="F56" s="88"/>
      <c r="G56" s="88"/>
      <c r="H56" s="88"/>
      <c r="I56" s="88"/>
      <c r="J56" s="95">
        <f>J50/J54</f>
        <v>0.0177</v>
      </c>
      <c r="K56" s="95">
        <f>K50/K54</f>
        <v>0.0507</v>
      </c>
      <c r="L56" s="95">
        <f>L50/L54</f>
        <v>0.0297</v>
      </c>
    </row>
    <row r="57" spans="2:12" ht="15">
      <c r="B57" s="88" t="s">
        <v>525</v>
      </c>
      <c r="C57" s="88"/>
      <c r="D57" s="88"/>
      <c r="E57" s="88"/>
      <c r="F57" s="88"/>
      <c r="G57" s="88"/>
      <c r="H57" s="88"/>
      <c r="I57" s="88"/>
      <c r="J57" s="90"/>
      <c r="K57" s="90"/>
      <c r="L57" s="90"/>
    </row>
    <row r="58" spans="2:12" ht="15">
      <c r="B58" s="88" t="s">
        <v>526</v>
      </c>
      <c r="C58" s="88"/>
      <c r="D58" s="88"/>
      <c r="E58" s="88"/>
      <c r="F58" s="88"/>
      <c r="G58" s="88"/>
      <c r="H58" s="88"/>
      <c r="I58" s="88"/>
      <c r="J58" s="95">
        <f>J53/J54</f>
        <v>0.0392</v>
      </c>
      <c r="K58" s="95">
        <f>K53/K54</f>
        <v>0.1799</v>
      </c>
      <c r="L58" s="95">
        <f>L53/L54</f>
        <v>0.1456</v>
      </c>
    </row>
    <row r="59" spans="2:12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 ht="15">
      <c r="B60" s="87" t="s">
        <v>53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 ht="15">
      <c r="B62" s="88" t="s">
        <v>527</v>
      </c>
      <c r="C62" s="88"/>
      <c r="D62" s="88"/>
      <c r="E62" s="88"/>
      <c r="F62" s="88"/>
      <c r="G62" s="88"/>
      <c r="H62" s="89"/>
      <c r="I62" s="88"/>
      <c r="J62" s="90">
        <f>J53</f>
        <v>509178</v>
      </c>
      <c r="K62" s="90">
        <f>K53</f>
        <v>2429178</v>
      </c>
      <c r="L62" s="90">
        <f>L53</f>
        <v>2082051.65</v>
      </c>
    </row>
    <row r="63" spans="2:12" ht="15">
      <c r="B63" s="88" t="s">
        <v>28</v>
      </c>
      <c r="C63" s="88"/>
      <c r="D63" s="88"/>
      <c r="E63" s="88"/>
      <c r="F63" s="88"/>
      <c r="G63" s="88"/>
      <c r="H63" s="88"/>
      <c r="I63" s="88"/>
      <c r="J63" s="90">
        <v>0</v>
      </c>
      <c r="K63" s="90">
        <v>0</v>
      </c>
      <c r="L63" s="90">
        <v>0</v>
      </c>
    </row>
    <row r="64" spans="2:12" ht="15">
      <c r="B64" s="88" t="s">
        <v>519</v>
      </c>
      <c r="C64" s="88"/>
      <c r="D64" s="88"/>
      <c r="E64" s="88"/>
      <c r="F64" s="88"/>
      <c r="G64" s="88"/>
      <c r="H64" s="88"/>
      <c r="I64" s="88"/>
      <c r="J64" s="92">
        <f>J65+J66</f>
        <v>223904</v>
      </c>
      <c r="K64" s="92">
        <f>K65+K66</f>
        <v>673904</v>
      </c>
      <c r="L64" s="92">
        <f>L65+L66</f>
        <v>408858.3</v>
      </c>
    </row>
    <row r="65" spans="2:12" ht="15">
      <c r="B65" s="88"/>
      <c r="C65" s="88"/>
      <c r="D65" s="88"/>
      <c r="E65" s="88"/>
      <c r="F65" s="93" t="s">
        <v>520</v>
      </c>
      <c r="G65" s="94" t="s">
        <v>521</v>
      </c>
      <c r="H65" s="88"/>
      <c r="I65" s="88"/>
      <c r="J65" s="90">
        <v>102565</v>
      </c>
      <c r="K65" s="90">
        <f>102565+310000</f>
        <v>412565</v>
      </c>
      <c r="L65" s="90">
        <v>302564.04</v>
      </c>
    </row>
    <row r="66" spans="2:12" ht="15">
      <c r="B66" s="88"/>
      <c r="C66" s="88"/>
      <c r="D66" s="88"/>
      <c r="E66" s="88"/>
      <c r="F66" s="93" t="s">
        <v>522</v>
      </c>
      <c r="G66" s="94" t="s">
        <v>523</v>
      </c>
      <c r="H66" s="88"/>
      <c r="I66" s="88"/>
      <c r="J66" s="90">
        <v>121339</v>
      </c>
      <c r="K66" s="90">
        <f>121339+140000</f>
        <v>261339</v>
      </c>
      <c r="L66" s="90">
        <v>106294.26</v>
      </c>
    </row>
    <row r="67" spans="2:12" ht="15">
      <c r="B67" s="88" t="s">
        <v>278</v>
      </c>
      <c r="C67" s="88"/>
      <c r="D67" s="88"/>
      <c r="E67" s="88"/>
      <c r="F67" s="88"/>
      <c r="G67" s="88"/>
      <c r="H67" s="88"/>
      <c r="I67" s="88"/>
      <c r="J67" s="90">
        <f>J62+J63-J65</f>
        <v>406613</v>
      </c>
      <c r="K67" s="90">
        <f>K62+K63-K65</f>
        <v>2016613</v>
      </c>
      <c r="L67" s="90">
        <f>L62+L63-L65</f>
        <v>1779487.61</v>
      </c>
    </row>
    <row r="68" spans="2:12" ht="15">
      <c r="B68" s="88" t="s">
        <v>279</v>
      </c>
      <c r="C68" s="88"/>
      <c r="D68" s="88"/>
      <c r="E68" s="88"/>
      <c r="F68" s="88"/>
      <c r="G68" s="88"/>
      <c r="H68" s="88"/>
      <c r="I68" s="88"/>
      <c r="J68" s="90">
        <v>13000000</v>
      </c>
      <c r="K68" s="90">
        <v>13500000</v>
      </c>
      <c r="L68" s="90">
        <v>14300000</v>
      </c>
    </row>
    <row r="69" spans="2:12" ht="15">
      <c r="B69" s="88" t="s">
        <v>524</v>
      </c>
      <c r="C69" s="88"/>
      <c r="D69" s="88"/>
      <c r="E69" s="88"/>
      <c r="F69" s="88"/>
      <c r="G69" s="88"/>
      <c r="H69" s="88"/>
      <c r="I69" s="88"/>
      <c r="J69" s="90"/>
      <c r="K69" s="90"/>
      <c r="L69" s="90"/>
    </row>
    <row r="70" spans="2:12" ht="15">
      <c r="B70" s="88" t="s">
        <v>280</v>
      </c>
      <c r="C70" s="88"/>
      <c r="D70" s="88"/>
      <c r="E70" s="88"/>
      <c r="F70" s="88"/>
      <c r="G70" s="88"/>
      <c r="H70" s="88"/>
      <c r="I70" s="88"/>
      <c r="J70" s="95">
        <f>J64/J68</f>
        <v>0.0172</v>
      </c>
      <c r="K70" s="95">
        <f>K64/K68</f>
        <v>0.0499</v>
      </c>
      <c r="L70" s="95">
        <f>L64/L68</f>
        <v>0.0286</v>
      </c>
    </row>
    <row r="71" spans="2:12" ht="15">
      <c r="B71" s="88" t="s">
        <v>525</v>
      </c>
      <c r="C71" s="88"/>
      <c r="D71" s="88"/>
      <c r="E71" s="88"/>
      <c r="F71" s="88"/>
      <c r="G71" s="88"/>
      <c r="H71" s="88"/>
      <c r="I71" s="88"/>
      <c r="J71" s="90"/>
      <c r="K71" s="90"/>
      <c r="L71" s="90"/>
    </row>
    <row r="72" spans="2:12" ht="15">
      <c r="B72" s="88" t="s">
        <v>526</v>
      </c>
      <c r="C72" s="88"/>
      <c r="D72" s="88"/>
      <c r="E72" s="88"/>
      <c r="F72" s="88"/>
      <c r="G72" s="88"/>
      <c r="H72" s="88"/>
      <c r="I72" s="88"/>
      <c r="J72" s="95">
        <f>J67/J68</f>
        <v>0.0313</v>
      </c>
      <c r="K72" s="95">
        <f>K67/K68</f>
        <v>0.1494</v>
      </c>
      <c r="L72" s="95">
        <f>L67/L68</f>
        <v>0.1244</v>
      </c>
    </row>
    <row r="73" spans="2:12" ht="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 ht="15">
      <c r="B74" s="87" t="s">
        <v>54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 ht="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 ht="15">
      <c r="B76" s="88" t="s">
        <v>527</v>
      </c>
      <c r="C76" s="88"/>
      <c r="D76" s="88"/>
      <c r="E76" s="88"/>
      <c r="F76" s="88"/>
      <c r="G76" s="88"/>
      <c r="H76" s="89"/>
      <c r="I76" s="88"/>
      <c r="J76" s="90">
        <f>J67</f>
        <v>406613</v>
      </c>
      <c r="K76" s="90">
        <f>K67</f>
        <v>2016613</v>
      </c>
      <c r="L76" s="90">
        <f>L67</f>
        <v>1779487.61</v>
      </c>
    </row>
    <row r="77" spans="2:12" ht="15">
      <c r="B77" s="88" t="s">
        <v>28</v>
      </c>
      <c r="C77" s="88"/>
      <c r="D77" s="88"/>
      <c r="E77" s="88"/>
      <c r="F77" s="88"/>
      <c r="G77" s="88"/>
      <c r="H77" s="88"/>
      <c r="I77" s="88"/>
      <c r="J77" s="90">
        <v>0</v>
      </c>
      <c r="K77" s="90">
        <v>0</v>
      </c>
      <c r="L77" s="90">
        <v>0</v>
      </c>
    </row>
    <row r="78" spans="2:12" ht="15">
      <c r="B78" s="88" t="s">
        <v>519</v>
      </c>
      <c r="C78" s="88"/>
      <c r="D78" s="88"/>
      <c r="E78" s="88"/>
      <c r="F78" s="88"/>
      <c r="G78" s="88"/>
      <c r="H78" s="88"/>
      <c r="I78" s="88"/>
      <c r="J78" s="92">
        <f>J79+J80</f>
        <v>217699</v>
      </c>
      <c r="K78" s="92">
        <f>K79+K80</f>
        <v>627699</v>
      </c>
      <c r="L78" s="92">
        <f>L79+L80</f>
        <v>392753.57</v>
      </c>
    </row>
    <row r="79" spans="2:12" ht="15">
      <c r="B79" s="88"/>
      <c r="C79" s="88"/>
      <c r="D79" s="88"/>
      <c r="E79" s="88"/>
      <c r="F79" s="93" t="s">
        <v>520</v>
      </c>
      <c r="G79" s="94" t="s">
        <v>521</v>
      </c>
      <c r="H79" s="88"/>
      <c r="I79" s="88"/>
      <c r="J79" s="90">
        <v>102565</v>
      </c>
      <c r="K79" s="90">
        <f>102565+310000</f>
        <v>412565</v>
      </c>
      <c r="L79" s="90">
        <v>302564.04</v>
      </c>
    </row>
    <row r="80" spans="2:12" ht="15">
      <c r="B80" s="88"/>
      <c r="C80" s="88"/>
      <c r="D80" s="88"/>
      <c r="E80" s="88"/>
      <c r="F80" s="93" t="s">
        <v>522</v>
      </c>
      <c r="G80" s="94" t="s">
        <v>523</v>
      </c>
      <c r="H80" s="88"/>
      <c r="I80" s="88"/>
      <c r="J80" s="90">
        <v>115134</v>
      </c>
      <c r="K80" s="90">
        <f>115134+100000</f>
        <v>215134</v>
      </c>
      <c r="L80" s="90">
        <v>90189.53</v>
      </c>
    </row>
    <row r="81" spans="2:12" ht="15">
      <c r="B81" s="88" t="s">
        <v>281</v>
      </c>
      <c r="C81" s="88"/>
      <c r="D81" s="88"/>
      <c r="E81" s="88"/>
      <c r="F81" s="88"/>
      <c r="G81" s="88"/>
      <c r="H81" s="88"/>
      <c r="I81" s="88"/>
      <c r="J81" s="90">
        <f>J76+J77-J79</f>
        <v>304048</v>
      </c>
      <c r="K81" s="90">
        <f>K76+K77-K79</f>
        <v>1604048</v>
      </c>
      <c r="L81" s="90">
        <f>L76+L77-L79</f>
        <v>1476923.57</v>
      </c>
    </row>
    <row r="82" spans="2:12" ht="15">
      <c r="B82" s="88" t="s">
        <v>282</v>
      </c>
      <c r="C82" s="88"/>
      <c r="D82" s="88"/>
      <c r="E82" s="88"/>
      <c r="F82" s="88"/>
      <c r="G82" s="88"/>
      <c r="H82" s="88"/>
      <c r="I82" s="88"/>
      <c r="J82" s="90">
        <v>13000000</v>
      </c>
      <c r="K82" s="90">
        <v>13500000</v>
      </c>
      <c r="L82" s="90">
        <v>14300000</v>
      </c>
    </row>
    <row r="83" spans="2:12" ht="15">
      <c r="B83" s="88" t="s">
        <v>524</v>
      </c>
      <c r="C83" s="88"/>
      <c r="D83" s="88"/>
      <c r="E83" s="88"/>
      <c r="F83" s="88"/>
      <c r="G83" s="88"/>
      <c r="H83" s="88"/>
      <c r="I83" s="88"/>
      <c r="J83" s="90"/>
      <c r="K83" s="90"/>
      <c r="L83" s="90"/>
    </row>
    <row r="84" spans="2:12" ht="15">
      <c r="B84" s="88" t="s">
        <v>283</v>
      </c>
      <c r="C84" s="88"/>
      <c r="D84" s="88"/>
      <c r="E84" s="88"/>
      <c r="F84" s="88"/>
      <c r="G84" s="88"/>
      <c r="H84" s="88"/>
      <c r="I84" s="88"/>
      <c r="J84" s="95">
        <f>J78/J82</f>
        <v>0.0167</v>
      </c>
      <c r="K84" s="95">
        <f>K78/K82</f>
        <v>0.0465</v>
      </c>
      <c r="L84" s="95">
        <f>L78/L82</f>
        <v>0.0275</v>
      </c>
    </row>
    <row r="85" spans="2:12" ht="15">
      <c r="B85" s="88" t="s">
        <v>525</v>
      </c>
      <c r="C85" s="88"/>
      <c r="D85" s="88"/>
      <c r="E85" s="88"/>
      <c r="F85" s="88"/>
      <c r="G85" s="88"/>
      <c r="H85" s="88"/>
      <c r="I85" s="88"/>
      <c r="J85" s="90"/>
      <c r="K85" s="90"/>
      <c r="L85" s="90"/>
    </row>
    <row r="86" spans="2:12" ht="15">
      <c r="B86" s="88" t="s">
        <v>526</v>
      </c>
      <c r="C86" s="88"/>
      <c r="D86" s="88"/>
      <c r="E86" s="88"/>
      <c r="F86" s="88"/>
      <c r="G86" s="88"/>
      <c r="H86" s="88"/>
      <c r="I86" s="88"/>
      <c r="J86" s="95">
        <f>J81/J82</f>
        <v>0.0234</v>
      </c>
      <c r="K86" s="95">
        <f>K81/K82</f>
        <v>0.1188</v>
      </c>
      <c r="L86" s="95">
        <f>L81/L82</f>
        <v>0.1033</v>
      </c>
    </row>
    <row r="87" spans="2:12" ht="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 ht="15">
      <c r="B88" s="87" t="s">
        <v>55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 ht="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 ht="15">
      <c r="B90" s="88" t="s">
        <v>527</v>
      </c>
      <c r="C90" s="88"/>
      <c r="D90" s="88"/>
      <c r="E90" s="88"/>
      <c r="F90" s="88"/>
      <c r="G90" s="88"/>
      <c r="H90" s="89"/>
      <c r="I90" s="88"/>
      <c r="J90" s="90">
        <f>J81</f>
        <v>304048</v>
      </c>
      <c r="K90" s="90">
        <f>K81</f>
        <v>1604048</v>
      </c>
      <c r="L90" s="90">
        <f>L81</f>
        <v>1476923.57</v>
      </c>
    </row>
    <row r="91" spans="2:12" ht="15">
      <c r="B91" s="88" t="s">
        <v>28</v>
      </c>
      <c r="C91" s="88"/>
      <c r="D91" s="88"/>
      <c r="E91" s="88"/>
      <c r="F91" s="88"/>
      <c r="G91" s="88"/>
      <c r="H91" s="88"/>
      <c r="I91" s="88"/>
      <c r="J91" s="90">
        <v>0</v>
      </c>
      <c r="K91" s="90">
        <v>0</v>
      </c>
      <c r="L91" s="90">
        <v>0</v>
      </c>
    </row>
    <row r="92" spans="2:12" ht="15">
      <c r="B92" s="88" t="s">
        <v>519</v>
      </c>
      <c r="C92" s="88"/>
      <c r="D92" s="88"/>
      <c r="E92" s="88"/>
      <c r="F92" s="88"/>
      <c r="G92" s="88"/>
      <c r="H92" s="88"/>
      <c r="I92" s="88"/>
      <c r="J92" s="92">
        <f>J93+J94</f>
        <v>211494</v>
      </c>
      <c r="K92" s="92">
        <f>K93+K94</f>
        <v>611494</v>
      </c>
      <c r="L92" s="92">
        <f>L93+L94</f>
        <v>350778.78</v>
      </c>
    </row>
    <row r="93" spans="2:12" ht="15">
      <c r="B93" s="88"/>
      <c r="C93" s="88"/>
      <c r="D93" s="88"/>
      <c r="E93" s="88"/>
      <c r="F93" s="93" t="s">
        <v>520</v>
      </c>
      <c r="G93" s="94" t="s">
        <v>521</v>
      </c>
      <c r="H93" s="88"/>
      <c r="I93" s="88"/>
      <c r="J93" s="90">
        <v>102565</v>
      </c>
      <c r="K93" s="90">
        <f>102565+310000</f>
        <v>412565</v>
      </c>
      <c r="L93" s="90">
        <v>276923.01</v>
      </c>
    </row>
    <row r="94" spans="2:12" ht="15">
      <c r="B94" s="88"/>
      <c r="C94" s="88"/>
      <c r="D94" s="88"/>
      <c r="E94" s="88"/>
      <c r="F94" s="93" t="s">
        <v>522</v>
      </c>
      <c r="G94" s="94" t="s">
        <v>523</v>
      </c>
      <c r="H94" s="88"/>
      <c r="I94" s="88"/>
      <c r="J94" s="90">
        <v>108929</v>
      </c>
      <c r="K94" s="90">
        <f>108929+90000</f>
        <v>198929</v>
      </c>
      <c r="L94" s="90">
        <v>73855.77</v>
      </c>
    </row>
    <row r="95" spans="2:12" ht="15">
      <c r="B95" s="88" t="s">
        <v>284</v>
      </c>
      <c r="C95" s="88"/>
      <c r="D95" s="88"/>
      <c r="E95" s="88"/>
      <c r="F95" s="88"/>
      <c r="G95" s="88"/>
      <c r="H95" s="88"/>
      <c r="I95" s="88"/>
      <c r="J95" s="90">
        <f>J90+J91-J93</f>
        <v>201483</v>
      </c>
      <c r="K95" s="90">
        <f>K90+K91-K93</f>
        <v>1191483</v>
      </c>
      <c r="L95" s="90">
        <f>L90+L91-L93</f>
        <v>1200000.56</v>
      </c>
    </row>
    <row r="96" spans="2:12" ht="15">
      <c r="B96" s="88" t="s">
        <v>285</v>
      </c>
      <c r="C96" s="88"/>
      <c r="D96" s="88"/>
      <c r="E96" s="88"/>
      <c r="F96" s="88"/>
      <c r="G96" s="88"/>
      <c r="H96" s="88"/>
      <c r="I96" s="88"/>
      <c r="J96" s="90">
        <v>13000000</v>
      </c>
      <c r="K96" s="90">
        <v>13500000</v>
      </c>
      <c r="L96" s="90">
        <v>14300000</v>
      </c>
    </row>
    <row r="97" spans="2:12" ht="15">
      <c r="B97" s="88" t="s">
        <v>524</v>
      </c>
      <c r="C97" s="88"/>
      <c r="D97" s="88"/>
      <c r="E97" s="88"/>
      <c r="F97" s="88"/>
      <c r="G97" s="88"/>
      <c r="H97" s="88"/>
      <c r="I97" s="88"/>
      <c r="J97" s="90"/>
      <c r="K97" s="90"/>
      <c r="L97" s="90"/>
    </row>
    <row r="98" spans="2:12" ht="15">
      <c r="B98" s="88" t="s">
        <v>286</v>
      </c>
      <c r="C98" s="88"/>
      <c r="D98" s="88"/>
      <c r="E98" s="88"/>
      <c r="F98" s="88"/>
      <c r="G98" s="88"/>
      <c r="H98" s="88"/>
      <c r="I98" s="88"/>
      <c r="J98" s="95">
        <f>J92/J96</f>
        <v>0.0163</v>
      </c>
      <c r="K98" s="95">
        <f>K92/K96</f>
        <v>0.0453</v>
      </c>
      <c r="L98" s="95">
        <f>L92/L96</f>
        <v>0.0245</v>
      </c>
    </row>
    <row r="99" spans="2:12" ht="15">
      <c r="B99" s="88" t="s">
        <v>525</v>
      </c>
      <c r="C99" s="88"/>
      <c r="D99" s="88"/>
      <c r="E99" s="88"/>
      <c r="F99" s="88"/>
      <c r="G99" s="88"/>
      <c r="H99" s="88"/>
      <c r="I99" s="88"/>
      <c r="J99" s="90"/>
      <c r="K99" s="90"/>
      <c r="L99" s="90"/>
    </row>
    <row r="100" spans="2:12" ht="15">
      <c r="B100" s="88" t="s">
        <v>526</v>
      </c>
      <c r="C100" s="88"/>
      <c r="D100" s="88"/>
      <c r="E100" s="88"/>
      <c r="F100" s="88"/>
      <c r="G100" s="88"/>
      <c r="H100" s="88"/>
      <c r="I100" s="88"/>
      <c r="J100" s="95">
        <f>J95/J96</f>
        <v>0.0155</v>
      </c>
      <c r="K100" s="95">
        <f>K95/K96</f>
        <v>0.0883</v>
      </c>
      <c r="L100" s="95">
        <f>L95/L96</f>
        <v>0.0839</v>
      </c>
    </row>
    <row r="101" spans="2:12" ht="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 ht="15">
      <c r="B102" s="87" t="s">
        <v>95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 ht="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 ht="15">
      <c r="B104" s="88" t="s">
        <v>527</v>
      </c>
      <c r="C104" s="88"/>
      <c r="D104" s="88"/>
      <c r="E104" s="88"/>
      <c r="F104" s="88"/>
      <c r="G104" s="88"/>
      <c r="H104" s="89"/>
      <c r="I104" s="88"/>
      <c r="J104" s="90">
        <f>J95</f>
        <v>201483</v>
      </c>
      <c r="K104" s="90">
        <f>K95</f>
        <v>1191483</v>
      </c>
      <c r="L104" s="90">
        <f>L95</f>
        <v>1200000.56</v>
      </c>
    </row>
    <row r="105" spans="2:12" ht="15">
      <c r="B105" s="88" t="s">
        <v>28</v>
      </c>
      <c r="C105" s="88"/>
      <c r="D105" s="88"/>
      <c r="E105" s="88"/>
      <c r="F105" s="88"/>
      <c r="G105" s="88"/>
      <c r="H105" s="88"/>
      <c r="I105" s="88"/>
      <c r="J105" s="90">
        <v>0</v>
      </c>
      <c r="K105" s="90">
        <v>0</v>
      </c>
      <c r="L105" s="90">
        <v>0</v>
      </c>
    </row>
    <row r="106" spans="2:12" ht="15">
      <c r="B106" s="88" t="s">
        <v>519</v>
      </c>
      <c r="C106" s="88"/>
      <c r="D106" s="88"/>
      <c r="E106" s="88"/>
      <c r="F106" s="88"/>
      <c r="G106" s="88"/>
      <c r="H106" s="88"/>
      <c r="I106" s="88"/>
      <c r="J106" s="92">
        <f>J107+J108</f>
        <v>179413</v>
      </c>
      <c r="K106" s="92">
        <f>K107+K108</f>
        <v>559413</v>
      </c>
      <c r="L106" s="92">
        <f>L107+L108</f>
        <v>261460.93</v>
      </c>
    </row>
    <row r="107" spans="2:12" ht="15">
      <c r="B107" s="88"/>
      <c r="C107" s="88"/>
      <c r="D107" s="88"/>
      <c r="E107" s="88"/>
      <c r="F107" s="93" t="s">
        <v>520</v>
      </c>
      <c r="G107" s="94" t="s">
        <v>521</v>
      </c>
      <c r="H107" s="88"/>
      <c r="I107" s="88"/>
      <c r="J107" s="90">
        <v>76918</v>
      </c>
      <c r="K107" s="90">
        <f>76918+310000</f>
        <v>386918</v>
      </c>
      <c r="L107" s="90">
        <v>199999.92</v>
      </c>
    </row>
    <row r="108" spans="2:12" ht="15">
      <c r="B108" s="88"/>
      <c r="C108" s="88"/>
      <c r="D108" s="88"/>
      <c r="E108" s="88"/>
      <c r="F108" s="93" t="s">
        <v>522</v>
      </c>
      <c r="G108" s="94" t="s">
        <v>523</v>
      </c>
      <c r="H108" s="88"/>
      <c r="I108" s="88"/>
      <c r="J108" s="90">
        <v>102495</v>
      </c>
      <c r="K108" s="90">
        <f>102495+70000</f>
        <v>172495</v>
      </c>
      <c r="L108" s="90">
        <v>61461.01</v>
      </c>
    </row>
    <row r="109" spans="2:12" ht="15">
      <c r="B109" s="88" t="s">
        <v>287</v>
      </c>
      <c r="C109" s="88"/>
      <c r="D109" s="88"/>
      <c r="E109" s="88"/>
      <c r="F109" s="88"/>
      <c r="G109" s="88"/>
      <c r="H109" s="88"/>
      <c r="I109" s="88"/>
      <c r="J109" s="90">
        <f>J104+J105-J107</f>
        <v>124565</v>
      </c>
      <c r="K109" s="90">
        <f>K104+K105-K107</f>
        <v>804565</v>
      </c>
      <c r="L109" s="90">
        <f>L104+L105-L107</f>
        <v>1000000.64</v>
      </c>
    </row>
    <row r="110" spans="2:12" ht="15">
      <c r="B110" s="88" t="s">
        <v>288</v>
      </c>
      <c r="C110" s="88"/>
      <c r="D110" s="88"/>
      <c r="E110" s="88"/>
      <c r="F110" s="88"/>
      <c r="G110" s="88"/>
      <c r="H110" s="88"/>
      <c r="I110" s="88"/>
      <c r="J110" s="90">
        <v>13000000</v>
      </c>
      <c r="K110" s="90">
        <v>13500000</v>
      </c>
      <c r="L110" s="90">
        <v>14300000</v>
      </c>
    </row>
    <row r="111" spans="2:12" ht="15">
      <c r="B111" s="88" t="s">
        <v>524</v>
      </c>
      <c r="C111" s="88"/>
      <c r="D111" s="88"/>
      <c r="E111" s="88"/>
      <c r="F111" s="88"/>
      <c r="G111" s="88"/>
      <c r="H111" s="88"/>
      <c r="I111" s="88"/>
      <c r="J111" s="90"/>
      <c r="K111" s="90"/>
      <c r="L111" s="90"/>
    </row>
    <row r="112" spans="2:12" ht="15">
      <c r="B112" s="88" t="s">
        <v>289</v>
      </c>
      <c r="C112" s="88"/>
      <c r="D112" s="88"/>
      <c r="E112" s="88"/>
      <c r="F112" s="88"/>
      <c r="G112" s="88"/>
      <c r="H112" s="88"/>
      <c r="I112" s="88"/>
      <c r="J112" s="95">
        <f>J106/J110</f>
        <v>0.0138</v>
      </c>
      <c r="K112" s="95">
        <f>K106/K110</f>
        <v>0.0414</v>
      </c>
      <c r="L112" s="95">
        <f>L106/L110</f>
        <v>0.0183</v>
      </c>
    </row>
    <row r="113" spans="2:12" ht="15">
      <c r="B113" s="88" t="s">
        <v>525</v>
      </c>
      <c r="C113" s="88"/>
      <c r="D113" s="88"/>
      <c r="E113" s="88"/>
      <c r="F113" s="88"/>
      <c r="G113" s="88"/>
      <c r="H113" s="88"/>
      <c r="I113" s="88"/>
      <c r="J113" s="90"/>
      <c r="K113" s="90"/>
      <c r="L113" s="90"/>
    </row>
    <row r="114" spans="2:12" ht="15">
      <c r="B114" s="88" t="s">
        <v>526</v>
      </c>
      <c r="C114" s="88"/>
      <c r="D114" s="88"/>
      <c r="E114" s="88"/>
      <c r="F114" s="88"/>
      <c r="G114" s="88"/>
      <c r="H114" s="88"/>
      <c r="I114" s="88"/>
      <c r="J114" s="95">
        <f>J109/J110</f>
        <v>0.0096</v>
      </c>
      <c r="K114" s="95">
        <f>K109/K110</f>
        <v>0.0596</v>
      </c>
      <c r="L114" s="95">
        <f>L109/L110</f>
        <v>0.0699</v>
      </c>
    </row>
    <row r="115" spans="2:12" ht="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 ht="15">
      <c r="B116" s="87" t="s">
        <v>515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 ht="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 ht="15">
      <c r="B118" s="88" t="s">
        <v>527</v>
      </c>
      <c r="C118" s="88"/>
      <c r="D118" s="88"/>
      <c r="E118" s="88"/>
      <c r="F118" s="88"/>
      <c r="G118" s="88"/>
      <c r="H118" s="89"/>
      <c r="I118" s="88"/>
      <c r="J118" s="90">
        <f>J109</f>
        <v>124565</v>
      </c>
      <c r="K118" s="90">
        <f>K109</f>
        <v>804565</v>
      </c>
      <c r="L118" s="90">
        <f>L109</f>
        <v>1000000.64</v>
      </c>
    </row>
    <row r="119" spans="2:12" ht="15">
      <c r="B119" s="88" t="s">
        <v>28</v>
      </c>
      <c r="C119" s="88"/>
      <c r="D119" s="88"/>
      <c r="E119" s="88"/>
      <c r="F119" s="88"/>
      <c r="G119" s="88"/>
      <c r="H119" s="88"/>
      <c r="I119" s="88"/>
      <c r="J119" s="90">
        <v>0</v>
      </c>
      <c r="K119" s="90">
        <v>0</v>
      </c>
      <c r="L119" s="90">
        <v>0</v>
      </c>
    </row>
    <row r="120" spans="2:12" ht="15">
      <c r="B120" s="88" t="s">
        <v>519</v>
      </c>
      <c r="C120" s="88"/>
      <c r="D120" s="88"/>
      <c r="E120" s="88"/>
      <c r="F120" s="88"/>
      <c r="G120" s="88"/>
      <c r="H120" s="88"/>
      <c r="I120" s="88"/>
      <c r="J120" s="92">
        <f>J121+J122</f>
        <v>100000</v>
      </c>
      <c r="K120" s="92">
        <f>K121+K122</f>
        <v>345000</v>
      </c>
      <c r="L120" s="92">
        <f>L121+L122</f>
        <v>251561.17</v>
      </c>
    </row>
    <row r="121" spans="2:12" ht="15">
      <c r="B121" s="88"/>
      <c r="C121" s="88"/>
      <c r="D121" s="88"/>
      <c r="E121" s="88"/>
      <c r="F121" s="93" t="s">
        <v>520</v>
      </c>
      <c r="G121" s="94" t="s">
        <v>521</v>
      </c>
      <c r="H121" s="88"/>
      <c r="I121" s="88"/>
      <c r="J121" s="90"/>
      <c r="K121" s="90">
        <v>310000</v>
      </c>
      <c r="L121" s="90">
        <v>199999.92</v>
      </c>
    </row>
    <row r="122" spans="2:12" ht="15">
      <c r="B122" s="88"/>
      <c r="C122" s="88"/>
      <c r="D122" s="88"/>
      <c r="E122" s="88"/>
      <c r="F122" s="93" t="s">
        <v>522</v>
      </c>
      <c r="G122" s="94" t="s">
        <v>523</v>
      </c>
      <c r="H122" s="88"/>
      <c r="I122" s="88"/>
      <c r="J122" s="90">
        <v>100000</v>
      </c>
      <c r="K122" s="90">
        <v>35000</v>
      </c>
      <c r="L122" s="90">
        <v>51561.25</v>
      </c>
    </row>
    <row r="123" spans="2:12" ht="15">
      <c r="B123" s="88" t="s">
        <v>290</v>
      </c>
      <c r="C123" s="88"/>
      <c r="D123" s="88"/>
      <c r="E123" s="88"/>
      <c r="F123" s="88"/>
      <c r="G123" s="88"/>
      <c r="H123" s="88"/>
      <c r="I123" s="88"/>
      <c r="J123" s="90">
        <f>J118+J119-J121</f>
        <v>124565</v>
      </c>
      <c r="K123" s="90">
        <f>K118+K119-K121</f>
        <v>494565</v>
      </c>
      <c r="L123" s="90">
        <f>L118+L119-L121</f>
        <v>800000.72</v>
      </c>
    </row>
    <row r="124" spans="2:12" ht="15">
      <c r="B124" s="88" t="s">
        <v>291</v>
      </c>
      <c r="C124" s="88"/>
      <c r="D124" s="88"/>
      <c r="E124" s="88"/>
      <c r="F124" s="88"/>
      <c r="G124" s="88"/>
      <c r="H124" s="88"/>
      <c r="I124" s="88"/>
      <c r="J124" s="90">
        <v>13000000</v>
      </c>
      <c r="K124" s="90">
        <v>13500000</v>
      </c>
      <c r="L124" s="90">
        <v>14300000</v>
      </c>
    </row>
    <row r="125" spans="2:12" ht="15">
      <c r="B125" s="88" t="s">
        <v>524</v>
      </c>
      <c r="C125" s="88"/>
      <c r="D125" s="88"/>
      <c r="E125" s="88"/>
      <c r="F125" s="88"/>
      <c r="G125" s="88"/>
      <c r="H125" s="88"/>
      <c r="I125" s="88"/>
      <c r="J125" s="90"/>
      <c r="K125" s="90"/>
      <c r="L125" s="90"/>
    </row>
    <row r="126" spans="2:12" ht="15">
      <c r="B126" s="88" t="s">
        <v>292</v>
      </c>
      <c r="C126" s="88"/>
      <c r="D126" s="88"/>
      <c r="E126" s="88"/>
      <c r="F126" s="88"/>
      <c r="G126" s="88"/>
      <c r="H126" s="88"/>
      <c r="I126" s="88"/>
      <c r="J126" s="95">
        <f>J120/J124</f>
        <v>0.0077</v>
      </c>
      <c r="K126" s="95">
        <f>K120/K124</f>
        <v>0.0256</v>
      </c>
      <c r="L126" s="95">
        <f>L120/L124</f>
        <v>0.0176</v>
      </c>
    </row>
    <row r="127" spans="2:12" ht="15">
      <c r="B127" s="88" t="s">
        <v>525</v>
      </c>
      <c r="C127" s="88"/>
      <c r="D127" s="88"/>
      <c r="E127" s="88"/>
      <c r="F127" s="88"/>
      <c r="G127" s="88"/>
      <c r="H127" s="88"/>
      <c r="I127" s="88"/>
      <c r="J127" s="90"/>
      <c r="K127" s="90"/>
      <c r="L127" s="90"/>
    </row>
    <row r="128" spans="2:12" ht="15">
      <c r="B128" s="88" t="s">
        <v>526</v>
      </c>
      <c r="C128" s="88"/>
      <c r="D128" s="88"/>
      <c r="E128" s="88"/>
      <c r="F128" s="88"/>
      <c r="G128" s="88"/>
      <c r="H128" s="88"/>
      <c r="I128" s="88"/>
      <c r="J128" s="95">
        <f>J123/J124</f>
        <v>0.0096</v>
      </c>
      <c r="K128" s="95">
        <f>K123/K124</f>
        <v>0.0366</v>
      </c>
      <c r="L128" s="95">
        <f>L123/L124</f>
        <v>0.0559</v>
      </c>
    </row>
    <row r="129" spans="2:12" ht="15">
      <c r="B129" s="88"/>
      <c r="C129" s="88"/>
      <c r="D129" s="88"/>
      <c r="E129" s="88"/>
      <c r="F129" s="88"/>
      <c r="G129" s="88"/>
      <c r="H129" s="88"/>
      <c r="I129" s="88"/>
      <c r="J129" s="95"/>
      <c r="K129" s="95"/>
      <c r="L129" s="95"/>
    </row>
    <row r="130" spans="2:12" ht="15">
      <c r="B130" s="87" t="s">
        <v>530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</row>
    <row r="131" spans="2:12" ht="15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</row>
    <row r="132" spans="2:12" ht="15">
      <c r="B132" s="88" t="s">
        <v>527</v>
      </c>
      <c r="C132" s="88"/>
      <c r="D132" s="88"/>
      <c r="E132" s="88"/>
      <c r="F132" s="88"/>
      <c r="G132" s="88"/>
      <c r="H132" s="89"/>
      <c r="I132" s="88"/>
      <c r="J132" s="90">
        <f>J123</f>
        <v>124565</v>
      </c>
      <c r="K132" s="90">
        <f>K123</f>
        <v>494565</v>
      </c>
      <c r="L132" s="90">
        <f>L123</f>
        <v>800000.72</v>
      </c>
    </row>
    <row r="133" spans="2:12" ht="15">
      <c r="B133" s="88" t="s">
        <v>28</v>
      </c>
      <c r="C133" s="88"/>
      <c r="D133" s="88"/>
      <c r="E133" s="88"/>
      <c r="F133" s="88"/>
      <c r="G133" s="88"/>
      <c r="H133" s="88"/>
      <c r="I133" s="88"/>
      <c r="J133" s="90">
        <v>0</v>
      </c>
      <c r="K133" s="90">
        <v>0</v>
      </c>
      <c r="L133" s="90">
        <v>0</v>
      </c>
    </row>
    <row r="134" spans="2:12" ht="15">
      <c r="B134" s="88" t="s">
        <v>519</v>
      </c>
      <c r="C134" s="88"/>
      <c r="D134" s="88"/>
      <c r="E134" s="88"/>
      <c r="F134" s="88"/>
      <c r="G134" s="88"/>
      <c r="H134" s="88"/>
      <c r="I134" s="88"/>
      <c r="J134" s="92">
        <f>J135+J136</f>
        <v>100000</v>
      </c>
      <c r="K134" s="92">
        <f>K135+K136</f>
        <v>80000</v>
      </c>
      <c r="L134" s="92">
        <f>L135+L136</f>
        <v>251561.17</v>
      </c>
    </row>
    <row r="135" spans="2:12" ht="15">
      <c r="B135" s="88"/>
      <c r="C135" s="88"/>
      <c r="D135" s="88"/>
      <c r="E135" s="88"/>
      <c r="F135" s="93" t="s">
        <v>520</v>
      </c>
      <c r="G135" s="94" t="s">
        <v>521</v>
      </c>
      <c r="H135" s="88"/>
      <c r="I135" s="88"/>
      <c r="J135" s="90"/>
      <c r="K135" s="90">
        <v>60000</v>
      </c>
      <c r="L135" s="90">
        <v>199999.92</v>
      </c>
    </row>
    <row r="136" spans="2:12" ht="15">
      <c r="B136" s="88"/>
      <c r="C136" s="88"/>
      <c r="D136" s="88"/>
      <c r="E136" s="88"/>
      <c r="F136" s="93" t="s">
        <v>522</v>
      </c>
      <c r="G136" s="94" t="s">
        <v>523</v>
      </c>
      <c r="H136" s="88"/>
      <c r="I136" s="88"/>
      <c r="J136" s="90">
        <v>100000</v>
      </c>
      <c r="K136" s="90">
        <v>20000</v>
      </c>
      <c r="L136" s="90">
        <v>51561.25</v>
      </c>
    </row>
    <row r="137" spans="2:12" ht="15">
      <c r="B137" s="88" t="s">
        <v>293</v>
      </c>
      <c r="C137" s="88"/>
      <c r="D137" s="88"/>
      <c r="E137" s="88"/>
      <c r="F137" s="88"/>
      <c r="G137" s="88"/>
      <c r="H137" s="88"/>
      <c r="I137" s="88"/>
      <c r="J137" s="90">
        <f>J132+J133-J135</f>
        <v>124565</v>
      </c>
      <c r="K137" s="90">
        <f>K132+K133-K135</f>
        <v>434565</v>
      </c>
      <c r="L137" s="90">
        <f>L132+L133-L135</f>
        <v>600000.8</v>
      </c>
    </row>
    <row r="138" spans="2:12" ht="15">
      <c r="B138" s="88" t="s">
        <v>294</v>
      </c>
      <c r="C138" s="88"/>
      <c r="D138" s="88"/>
      <c r="E138" s="88"/>
      <c r="F138" s="88"/>
      <c r="G138" s="88"/>
      <c r="H138" s="88"/>
      <c r="I138" s="88"/>
      <c r="J138" s="90">
        <v>13000000</v>
      </c>
      <c r="K138" s="90">
        <v>13500000</v>
      </c>
      <c r="L138" s="90">
        <v>14300000</v>
      </c>
    </row>
    <row r="139" spans="2:12" ht="15">
      <c r="B139" s="88" t="s">
        <v>524</v>
      </c>
      <c r="C139" s="88"/>
      <c r="D139" s="88"/>
      <c r="E139" s="88"/>
      <c r="F139" s="88"/>
      <c r="G139" s="88"/>
      <c r="H139" s="88"/>
      <c r="I139" s="88"/>
      <c r="J139" s="90"/>
      <c r="K139" s="90"/>
      <c r="L139" s="90"/>
    </row>
    <row r="140" spans="2:12" ht="15">
      <c r="B140" s="88" t="s">
        <v>295</v>
      </c>
      <c r="C140" s="88"/>
      <c r="D140" s="88"/>
      <c r="E140" s="88"/>
      <c r="F140" s="88"/>
      <c r="G140" s="88"/>
      <c r="H140" s="88"/>
      <c r="I140" s="88"/>
      <c r="J140" s="95">
        <f>J134/J138</f>
        <v>0.0077</v>
      </c>
      <c r="K140" s="95">
        <f>K134/K138</f>
        <v>0.0059</v>
      </c>
      <c r="L140" s="95">
        <f>L134/L138</f>
        <v>0.0176</v>
      </c>
    </row>
    <row r="141" spans="2:12" ht="15">
      <c r="B141" s="88" t="s">
        <v>525</v>
      </c>
      <c r="C141" s="88"/>
      <c r="D141" s="88"/>
      <c r="E141" s="88"/>
      <c r="F141" s="88"/>
      <c r="G141" s="88"/>
      <c r="H141" s="88"/>
      <c r="I141" s="88"/>
      <c r="J141" s="90"/>
      <c r="K141" s="90"/>
      <c r="L141" s="90"/>
    </row>
    <row r="142" spans="2:12" ht="15">
      <c r="B142" s="88" t="s">
        <v>526</v>
      </c>
      <c r="C142" s="88"/>
      <c r="D142" s="88"/>
      <c r="E142" s="88"/>
      <c r="F142" s="88"/>
      <c r="G142" s="88"/>
      <c r="H142" s="88"/>
      <c r="I142" s="88"/>
      <c r="J142" s="95">
        <f>J137/J138</f>
        <v>0.0096</v>
      </c>
      <c r="K142" s="95">
        <f>K137/K138</f>
        <v>0.0322</v>
      </c>
      <c r="L142" s="95">
        <f>L137/L138</f>
        <v>0.042</v>
      </c>
    </row>
    <row r="143" spans="2:12" ht="15">
      <c r="B143" s="88"/>
      <c r="C143" s="88"/>
      <c r="D143" s="88"/>
      <c r="E143" s="88"/>
      <c r="F143" s="88"/>
      <c r="G143" s="88"/>
      <c r="H143" s="88"/>
      <c r="I143" s="88"/>
      <c r="J143" s="95"/>
      <c r="K143" s="95"/>
      <c r="L143" s="95"/>
    </row>
    <row r="144" spans="2:12" ht="15">
      <c r="B144" s="87" t="s">
        <v>265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</row>
    <row r="145" spans="2:12" ht="15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</row>
    <row r="146" spans="2:12" ht="15">
      <c r="B146" s="88" t="s">
        <v>527</v>
      </c>
      <c r="C146" s="88"/>
      <c r="D146" s="88"/>
      <c r="E146" s="88"/>
      <c r="F146" s="88"/>
      <c r="G146" s="88"/>
      <c r="H146" s="89"/>
      <c r="I146" s="88"/>
      <c r="J146" s="90">
        <f>J137</f>
        <v>124565</v>
      </c>
      <c r="K146" s="90">
        <f>K137</f>
        <v>434565</v>
      </c>
      <c r="L146" s="90">
        <f>L137</f>
        <v>600000.8</v>
      </c>
    </row>
    <row r="147" spans="2:12" ht="15">
      <c r="B147" s="88" t="s">
        <v>28</v>
      </c>
      <c r="C147" s="88"/>
      <c r="D147" s="88"/>
      <c r="E147" s="88"/>
      <c r="F147" s="88"/>
      <c r="G147" s="88"/>
      <c r="H147" s="88"/>
      <c r="I147" s="88"/>
      <c r="J147" s="90">
        <v>0</v>
      </c>
      <c r="K147" s="90">
        <v>0</v>
      </c>
      <c r="L147" s="90">
        <v>0</v>
      </c>
    </row>
    <row r="148" spans="2:12" ht="15">
      <c r="B148" s="88" t="s">
        <v>519</v>
      </c>
      <c r="C148" s="88"/>
      <c r="D148" s="88"/>
      <c r="E148" s="88"/>
      <c r="F148" s="88"/>
      <c r="G148" s="88"/>
      <c r="H148" s="88"/>
      <c r="I148" s="88"/>
      <c r="J148" s="92">
        <f>J149+J150</f>
        <v>100000</v>
      </c>
      <c r="K148" s="92">
        <f>K149+K150</f>
        <v>80000</v>
      </c>
      <c r="L148" s="92">
        <f>L149+L150</f>
        <v>251561.17</v>
      </c>
    </row>
    <row r="149" spans="2:12" ht="15">
      <c r="B149" s="88"/>
      <c r="C149" s="88"/>
      <c r="D149" s="88"/>
      <c r="E149" s="88"/>
      <c r="F149" s="93" t="s">
        <v>520</v>
      </c>
      <c r="G149" s="94" t="s">
        <v>521</v>
      </c>
      <c r="H149" s="88"/>
      <c r="I149" s="88"/>
      <c r="J149" s="90"/>
      <c r="K149" s="90">
        <v>60000</v>
      </c>
      <c r="L149" s="90">
        <v>199999.92</v>
      </c>
    </row>
    <row r="150" spans="2:12" ht="15">
      <c r="B150" s="88"/>
      <c r="C150" s="88"/>
      <c r="D150" s="88"/>
      <c r="E150" s="88"/>
      <c r="F150" s="93" t="s">
        <v>522</v>
      </c>
      <c r="G150" s="94" t="s">
        <v>523</v>
      </c>
      <c r="H150" s="88"/>
      <c r="I150" s="88"/>
      <c r="J150" s="90">
        <v>100000</v>
      </c>
      <c r="K150" s="90">
        <v>20000</v>
      </c>
      <c r="L150" s="90">
        <v>51561.25</v>
      </c>
    </row>
    <row r="151" spans="2:12" ht="15">
      <c r="B151" s="88" t="s">
        <v>296</v>
      </c>
      <c r="C151" s="88"/>
      <c r="D151" s="88"/>
      <c r="E151" s="88"/>
      <c r="F151" s="88"/>
      <c r="G151" s="88"/>
      <c r="H151" s="88"/>
      <c r="I151" s="88"/>
      <c r="J151" s="90">
        <f>J146+J147-J149</f>
        <v>124565</v>
      </c>
      <c r="K151" s="90">
        <f>K146+K147-K149</f>
        <v>374565</v>
      </c>
      <c r="L151" s="90">
        <f>L146+L147-L149</f>
        <v>400000.88</v>
      </c>
    </row>
    <row r="152" spans="2:12" ht="15">
      <c r="B152" s="88" t="s">
        <v>297</v>
      </c>
      <c r="C152" s="88"/>
      <c r="D152" s="88"/>
      <c r="E152" s="88"/>
      <c r="F152" s="88"/>
      <c r="G152" s="88"/>
      <c r="H152" s="88"/>
      <c r="I152" s="88"/>
      <c r="J152" s="90">
        <v>13000000</v>
      </c>
      <c r="K152" s="90">
        <v>13500000</v>
      </c>
      <c r="L152" s="90">
        <v>14300000</v>
      </c>
    </row>
    <row r="153" spans="2:12" ht="15">
      <c r="B153" s="88" t="s">
        <v>524</v>
      </c>
      <c r="C153" s="88"/>
      <c r="D153" s="88"/>
      <c r="E153" s="88"/>
      <c r="F153" s="88"/>
      <c r="G153" s="88"/>
      <c r="H153" s="88"/>
      <c r="I153" s="88"/>
      <c r="J153" s="90"/>
      <c r="K153" s="90"/>
      <c r="L153" s="90"/>
    </row>
    <row r="154" spans="2:12" ht="15">
      <c r="B154" s="88" t="s">
        <v>298</v>
      </c>
      <c r="C154" s="88"/>
      <c r="D154" s="88"/>
      <c r="E154" s="88"/>
      <c r="F154" s="88"/>
      <c r="G154" s="88"/>
      <c r="H154" s="88"/>
      <c r="I154" s="88"/>
      <c r="J154" s="95">
        <f>J148/J152</f>
        <v>0.0077</v>
      </c>
      <c r="K154" s="95">
        <f>K148/K152</f>
        <v>0.0059</v>
      </c>
      <c r="L154" s="95">
        <f>L148/L152</f>
        <v>0.0176</v>
      </c>
    </row>
    <row r="155" spans="2:12" ht="15">
      <c r="B155" s="88" t="s">
        <v>525</v>
      </c>
      <c r="C155" s="88"/>
      <c r="D155" s="88"/>
      <c r="E155" s="88"/>
      <c r="F155" s="88"/>
      <c r="G155" s="88"/>
      <c r="H155" s="88"/>
      <c r="I155" s="88"/>
      <c r="J155" s="90"/>
      <c r="K155" s="90"/>
      <c r="L155" s="90"/>
    </row>
    <row r="156" spans="2:12" ht="15">
      <c r="B156" s="88" t="s">
        <v>526</v>
      </c>
      <c r="C156" s="88"/>
      <c r="D156" s="88"/>
      <c r="E156" s="88"/>
      <c r="F156" s="88"/>
      <c r="G156" s="88"/>
      <c r="H156" s="88"/>
      <c r="I156" s="88"/>
      <c r="J156" s="95">
        <f>J151/J152</f>
        <v>0.0096</v>
      </c>
      <c r="K156" s="95">
        <f>K151/K152</f>
        <v>0.0277</v>
      </c>
      <c r="L156" s="95">
        <f>L151/L152</f>
        <v>0.028</v>
      </c>
    </row>
    <row r="157" spans="2:12" ht="15">
      <c r="B157" s="88"/>
      <c r="C157" s="88"/>
      <c r="D157" s="88"/>
      <c r="E157" s="88"/>
      <c r="F157" s="88"/>
      <c r="G157" s="88"/>
      <c r="H157" s="88"/>
      <c r="I157" s="88"/>
      <c r="J157" s="95"/>
      <c r="K157" s="95"/>
      <c r="L157" s="95"/>
    </row>
    <row r="158" spans="2:12" ht="15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</row>
    <row r="159" spans="2:12" ht="15">
      <c r="B159" s="87" t="s">
        <v>93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</row>
    <row r="160" spans="2:12" ht="15">
      <c r="B160" s="87" t="s">
        <v>94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</row>
    <row r="161" spans="2:12" ht="15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</row>
    <row r="162" spans="2:12" ht="15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</row>
    <row r="163" spans="2:12" ht="15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</row>
    <row r="164" spans="2:12" ht="15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</row>
  </sheetData>
  <printOptions horizontalCentered="1"/>
  <pageMargins left="0.11811023622047245" right="0.11811023622047245" top="0.52" bottom="0.07874015748031496" header="0.07874015748031496" footer="0.07874015748031496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>
    <tabColor indexed="41"/>
  </sheetPr>
  <dimension ref="B2:K32"/>
  <sheetViews>
    <sheetView zoomScale="150" zoomScaleNormal="150" workbookViewId="0" topLeftCell="A7">
      <selection activeCell="B2" sqref="B2:I24"/>
    </sheetView>
  </sheetViews>
  <sheetFormatPr defaultColWidth="9.00390625" defaultRowHeight="12.75"/>
  <cols>
    <col min="1" max="1" width="3.75390625" style="133" customWidth="1"/>
    <col min="2" max="2" width="13.125" style="133" customWidth="1"/>
    <col min="3" max="3" width="9.125" style="133" customWidth="1"/>
    <col min="4" max="4" width="11.25390625" style="133" customWidth="1"/>
    <col min="5" max="5" width="6.00390625" style="133" customWidth="1"/>
    <col min="6" max="6" width="11.00390625" style="133" customWidth="1"/>
    <col min="7" max="7" width="11.375" style="133" customWidth="1"/>
    <col min="8" max="8" width="20.125" style="133" customWidth="1"/>
    <col min="9" max="9" width="10.25390625" style="133" customWidth="1"/>
    <col min="10" max="10" width="16.875" style="133" customWidth="1"/>
    <col min="11" max="11" width="16.25390625" style="133" customWidth="1"/>
    <col min="12" max="16384" width="9.125" style="133" customWidth="1"/>
  </cols>
  <sheetData>
    <row r="2" spans="8:10" ht="19.5" customHeight="1">
      <c r="H2" s="389" t="s">
        <v>260</v>
      </c>
      <c r="I2" s="389"/>
      <c r="J2" s="113"/>
    </row>
    <row r="3" spans="8:10" ht="17.25" customHeight="1">
      <c r="H3" s="389"/>
      <c r="I3" s="389"/>
      <c r="J3" s="113"/>
    </row>
    <row r="4" ht="12.75">
      <c r="J4" s="113"/>
    </row>
    <row r="5" ht="12.75">
      <c r="J5" s="113"/>
    </row>
    <row r="7" spans="2:11" ht="15.75">
      <c r="B7" s="440" t="s">
        <v>164</v>
      </c>
      <c r="C7" s="440"/>
      <c r="D7" s="440"/>
      <c r="E7" s="440"/>
      <c r="F7" s="440"/>
      <c r="G7" s="440"/>
      <c r="H7" s="440"/>
      <c r="I7" s="440"/>
      <c r="J7" s="232"/>
      <c r="K7" s="233"/>
    </row>
    <row r="8" spans="2:11" ht="15.75">
      <c r="B8" s="440" t="s">
        <v>177</v>
      </c>
      <c r="C8" s="440"/>
      <c r="D8" s="440"/>
      <c r="E8" s="440"/>
      <c r="F8" s="440"/>
      <c r="G8" s="440"/>
      <c r="H8" s="440"/>
      <c r="I8" s="440"/>
      <c r="J8" s="232"/>
      <c r="K8" s="233"/>
    </row>
    <row r="9" spans="2:11" ht="15.75">
      <c r="B9" s="440" t="s">
        <v>176</v>
      </c>
      <c r="C9" s="440"/>
      <c r="D9" s="440"/>
      <c r="E9" s="440"/>
      <c r="F9" s="440"/>
      <c r="G9" s="440"/>
      <c r="H9" s="440"/>
      <c r="I9" s="440"/>
      <c r="J9" s="232"/>
      <c r="K9" s="233"/>
    </row>
    <row r="14" spans="2:10" ht="12.75">
      <c r="B14" s="168" t="s">
        <v>179</v>
      </c>
      <c r="C14" s="168" t="s">
        <v>496</v>
      </c>
      <c r="H14" s="234">
        <f>H15</f>
        <v>24000</v>
      </c>
      <c r="J14" s="234"/>
    </row>
    <row r="15" spans="2:10" ht="12.75">
      <c r="B15" s="168" t="s">
        <v>163</v>
      </c>
      <c r="C15" s="168" t="s">
        <v>5</v>
      </c>
      <c r="H15" s="235">
        <f>H16</f>
        <v>24000</v>
      </c>
      <c r="J15" s="236"/>
    </row>
    <row r="16" spans="2:10" ht="12.75">
      <c r="B16" s="168" t="s">
        <v>376</v>
      </c>
      <c r="C16" s="168" t="s">
        <v>477</v>
      </c>
      <c r="H16" s="236">
        <v>24000</v>
      </c>
      <c r="J16" s="236"/>
    </row>
    <row r="17" ht="12.75">
      <c r="J17" s="155"/>
    </row>
    <row r="18" ht="12.75">
      <c r="J18" s="155"/>
    </row>
    <row r="19" ht="12.75">
      <c r="J19" s="155"/>
    </row>
    <row r="20" spans="2:10" ht="12.75">
      <c r="B20" s="439" t="s">
        <v>178</v>
      </c>
      <c r="C20" s="439"/>
      <c r="D20" s="439"/>
      <c r="E20" s="439"/>
      <c r="F20" s="439"/>
      <c r="G20" s="439"/>
      <c r="H20" s="439"/>
      <c r="I20" s="439"/>
      <c r="J20" s="155"/>
    </row>
    <row r="21" spans="2:10" ht="12.75">
      <c r="B21" s="439" t="s">
        <v>504</v>
      </c>
      <c r="C21" s="439"/>
      <c r="D21" s="439"/>
      <c r="E21" s="439"/>
      <c r="F21" s="439"/>
      <c r="G21" s="439"/>
      <c r="H21" s="439"/>
      <c r="I21" s="439"/>
      <c r="J21" s="155"/>
    </row>
    <row r="22" spans="2:10" ht="14.25" customHeight="1">
      <c r="B22" s="438" t="s">
        <v>505</v>
      </c>
      <c r="C22" s="438"/>
      <c r="D22" s="438"/>
      <c r="E22" s="438"/>
      <c r="F22" s="438"/>
      <c r="G22" s="438"/>
      <c r="H22" s="438"/>
      <c r="I22" s="438"/>
      <c r="J22" s="155"/>
    </row>
    <row r="23" spans="2:10" ht="12.75" customHeight="1">
      <c r="B23" s="167"/>
      <c r="C23" s="167"/>
      <c r="D23" s="167"/>
      <c r="E23" s="167"/>
      <c r="F23" s="167"/>
      <c r="G23" s="167"/>
      <c r="H23" s="167"/>
      <c r="I23" s="167"/>
      <c r="J23" s="155"/>
    </row>
    <row r="24" spans="2:10" ht="12.75" customHeight="1">
      <c r="B24" s="167"/>
      <c r="C24" s="167"/>
      <c r="D24" s="167"/>
      <c r="E24" s="167"/>
      <c r="F24" s="167"/>
      <c r="G24" s="167"/>
      <c r="H24" s="167"/>
      <c r="I24" s="167"/>
      <c r="J24" s="155"/>
    </row>
    <row r="25" spans="2:10" ht="12.75" customHeight="1">
      <c r="B25" s="167"/>
      <c r="C25" s="167"/>
      <c r="D25" s="167"/>
      <c r="E25" s="167"/>
      <c r="F25" s="167"/>
      <c r="G25" s="167"/>
      <c r="H25" s="167"/>
      <c r="I25" s="167"/>
      <c r="J25" s="155"/>
    </row>
    <row r="26" spans="2:10" ht="12.75" customHeight="1">
      <c r="B26" s="231"/>
      <c r="C26" s="231"/>
      <c r="D26" s="231"/>
      <c r="E26" s="231"/>
      <c r="F26" s="231"/>
      <c r="G26" s="231"/>
      <c r="H26" s="231"/>
      <c r="I26" s="231"/>
      <c r="J26" s="155"/>
    </row>
    <row r="27" spans="2:10" ht="12.75" customHeight="1">
      <c r="B27" s="231"/>
      <c r="C27" s="231"/>
      <c r="D27" s="231"/>
      <c r="E27" s="231"/>
      <c r="F27" s="231"/>
      <c r="G27" s="231"/>
      <c r="H27" s="231"/>
      <c r="I27" s="231"/>
      <c r="J27" s="155"/>
    </row>
    <row r="28" spans="2:10" ht="12.75" customHeight="1">
      <c r="B28" s="231"/>
      <c r="C28" s="231"/>
      <c r="D28" s="231"/>
      <c r="E28" s="231"/>
      <c r="F28" s="231"/>
      <c r="G28" s="231"/>
      <c r="H28" s="231"/>
      <c r="I28" s="231"/>
      <c r="J28" s="155"/>
    </row>
    <row r="29" spans="2:9" ht="12.75" customHeight="1">
      <c r="B29" s="231"/>
      <c r="C29" s="231"/>
      <c r="D29" s="231"/>
      <c r="E29" s="231"/>
      <c r="F29" s="231"/>
      <c r="G29" s="231"/>
      <c r="H29" s="231"/>
      <c r="I29" s="231"/>
    </row>
    <row r="30" spans="2:9" ht="12.75" customHeight="1">
      <c r="B30" s="231"/>
      <c r="C30" s="231"/>
      <c r="D30" s="231"/>
      <c r="E30" s="231"/>
      <c r="F30" s="231"/>
      <c r="G30" s="231"/>
      <c r="H30" s="231"/>
      <c r="I30" s="231"/>
    </row>
    <row r="31" spans="2:9" ht="12.75" customHeight="1">
      <c r="B31" s="231"/>
      <c r="C31" s="231"/>
      <c r="D31" s="231"/>
      <c r="E31" s="231"/>
      <c r="F31" s="231"/>
      <c r="G31" s="231"/>
      <c r="H31" s="231"/>
      <c r="I31" s="231"/>
    </row>
    <row r="32" spans="2:9" ht="12.75" customHeight="1">
      <c r="B32" s="231"/>
      <c r="C32" s="231"/>
      <c r="D32" s="231"/>
      <c r="E32" s="231"/>
      <c r="F32" s="231"/>
      <c r="G32" s="231"/>
      <c r="H32" s="231"/>
      <c r="I32" s="231"/>
    </row>
  </sheetData>
  <mergeCells count="7">
    <mergeCell ref="B22:I22"/>
    <mergeCell ref="B20:I20"/>
    <mergeCell ref="B21:I21"/>
    <mergeCell ref="H2:I3"/>
    <mergeCell ref="B7:I7"/>
    <mergeCell ref="B8:I8"/>
    <mergeCell ref="B9:I9"/>
  </mergeCells>
  <printOptions horizontalCentered="1"/>
  <pageMargins left="0.34" right="0.26" top="1.02" bottom="0.984251968503937" header="1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>
    <tabColor indexed="50"/>
  </sheetPr>
  <dimension ref="A1:G18"/>
  <sheetViews>
    <sheetView zoomScale="150" zoomScaleNormal="150" workbookViewId="0" topLeftCell="D1">
      <selection activeCell="F9" sqref="F9"/>
    </sheetView>
  </sheetViews>
  <sheetFormatPr defaultColWidth="9.00390625" defaultRowHeight="12.75"/>
  <cols>
    <col min="1" max="1" width="6.875" style="2" customWidth="1"/>
    <col min="2" max="2" width="23.75390625" style="2" customWidth="1"/>
    <col min="3" max="3" width="24.125" style="2" customWidth="1"/>
    <col min="4" max="4" width="48.375" style="2" customWidth="1"/>
    <col min="5" max="6" width="11.25390625" style="2" customWidth="1"/>
    <col min="7" max="16384" width="9.125" style="2" customWidth="1"/>
  </cols>
  <sheetData>
    <row r="1" spans="3:7" ht="12" customHeight="1">
      <c r="C1" s="7"/>
      <c r="D1" s="389" t="s">
        <v>331</v>
      </c>
      <c r="E1" s="389"/>
      <c r="F1" s="389"/>
      <c r="G1" s="389"/>
    </row>
    <row r="2" spans="3:7" ht="12" customHeight="1">
      <c r="C2" s="7"/>
      <c r="D2" s="389"/>
      <c r="E2" s="42"/>
      <c r="F2" s="42"/>
      <c r="G2" s="42"/>
    </row>
    <row r="3" ht="17.25" customHeight="1"/>
    <row r="4" spans="1:4" ht="18.75" customHeight="1">
      <c r="A4" s="442" t="s">
        <v>34</v>
      </c>
      <c r="B4" s="442"/>
      <c r="C4" s="442"/>
      <c r="D4" s="442"/>
    </row>
    <row r="5" spans="1:4" ht="18.75" customHeight="1">
      <c r="A5" s="442" t="s">
        <v>133</v>
      </c>
      <c r="B5" s="442"/>
      <c r="C5" s="442"/>
      <c r="D5" s="442"/>
    </row>
    <row r="6" spans="1:4" ht="18.75" customHeight="1">
      <c r="A6" s="442" t="s">
        <v>330</v>
      </c>
      <c r="B6" s="442"/>
      <c r="C6" s="442"/>
      <c r="D6" s="442"/>
    </row>
    <row r="7" spans="1:4" ht="18.75" customHeight="1" thickBot="1">
      <c r="A7" s="164"/>
      <c r="B7" s="164"/>
      <c r="C7" s="164"/>
      <c r="D7" s="164"/>
    </row>
    <row r="8" spans="1:4" s="52" customFormat="1" ht="13.5" customHeight="1">
      <c r="A8" s="367" t="s">
        <v>99</v>
      </c>
      <c r="B8" s="367" t="s">
        <v>100</v>
      </c>
      <c r="C8" s="367" t="s">
        <v>327</v>
      </c>
      <c r="D8" s="367"/>
    </row>
    <row r="9" spans="1:6" s="57" customFormat="1" ht="48" customHeight="1" thickBot="1">
      <c r="A9" s="362"/>
      <c r="B9" s="362"/>
      <c r="C9" s="362"/>
      <c r="D9" s="362"/>
      <c r="E9" s="56"/>
      <c r="F9" s="56"/>
    </row>
    <row r="10" spans="1:4" s="103" customFormat="1" ht="12.75">
      <c r="A10" s="102"/>
      <c r="B10" s="102"/>
      <c r="C10" s="102"/>
      <c r="D10" s="102"/>
    </row>
    <row r="11" spans="1:4" s="107" customFormat="1" ht="12.75">
      <c r="A11" s="104"/>
      <c r="B11" s="105" t="s">
        <v>322</v>
      </c>
      <c r="C11" s="106">
        <f>C12+C13</f>
        <v>45000</v>
      </c>
      <c r="D11" s="106"/>
    </row>
    <row r="12" spans="1:4" s="109" customFormat="1" ht="25.5">
      <c r="A12" s="114"/>
      <c r="B12" s="115" t="s">
        <v>329</v>
      </c>
      <c r="C12" s="108">
        <v>15000</v>
      </c>
      <c r="D12" s="116"/>
    </row>
    <row r="13" spans="1:4" s="7" customFormat="1" ht="90" customHeight="1" thickBot="1">
      <c r="A13" s="21" t="s">
        <v>397</v>
      </c>
      <c r="B13" s="8" t="s">
        <v>323</v>
      </c>
      <c r="C13" s="9">
        <v>30000</v>
      </c>
      <c r="D13" s="9" t="s">
        <v>328</v>
      </c>
    </row>
    <row r="14" spans="1:4" s="103" customFormat="1" ht="12.75">
      <c r="A14" s="102"/>
      <c r="B14" s="102"/>
      <c r="C14" s="102"/>
      <c r="D14" s="102"/>
    </row>
    <row r="15" spans="1:4" s="107" customFormat="1" ht="12.75">
      <c r="A15" s="104"/>
      <c r="B15" s="105" t="s">
        <v>49</v>
      </c>
      <c r="C15" s="106">
        <f>SUM(C16:C17)</f>
        <v>45000</v>
      </c>
      <c r="D15" s="106"/>
    </row>
    <row r="16" spans="1:4" s="18" customFormat="1" ht="35.25" customHeight="1">
      <c r="A16" s="21">
        <v>4210</v>
      </c>
      <c r="B16" s="8" t="s">
        <v>457</v>
      </c>
      <c r="C16" s="30">
        <v>17000</v>
      </c>
      <c r="D16" s="443" t="s">
        <v>35</v>
      </c>
    </row>
    <row r="17" spans="1:4" s="18" customFormat="1" ht="28.5" customHeight="1" thickBot="1">
      <c r="A17" s="21">
        <v>4300</v>
      </c>
      <c r="B17" s="8" t="s">
        <v>452</v>
      </c>
      <c r="C17" s="30">
        <v>28000</v>
      </c>
      <c r="D17" s="444"/>
    </row>
    <row r="18" spans="1:4" s="103" customFormat="1" ht="12.75">
      <c r="A18" s="102"/>
      <c r="B18" s="102"/>
      <c r="C18" s="102"/>
      <c r="D18" s="102"/>
    </row>
  </sheetData>
  <mergeCells count="10">
    <mergeCell ref="D8:D9"/>
    <mergeCell ref="D16:D17"/>
    <mergeCell ref="A8:A9"/>
    <mergeCell ref="B8:B9"/>
    <mergeCell ref="C8:C9"/>
    <mergeCell ref="E1:G1"/>
    <mergeCell ref="D1:D2"/>
    <mergeCell ref="A5:D5"/>
    <mergeCell ref="A4:D4"/>
    <mergeCell ref="A6:D6"/>
  </mergeCells>
  <printOptions horizontalCentered="1"/>
  <pageMargins left="0.13" right="0.13" top="0.67" bottom="0.5" header="0.68" footer="0.4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>
    <tabColor indexed="52"/>
  </sheetPr>
  <dimension ref="B2:F27"/>
  <sheetViews>
    <sheetView zoomScale="150" zoomScaleNormal="150" workbookViewId="0" topLeftCell="A1">
      <selection activeCell="C25" sqref="C25:D27"/>
    </sheetView>
  </sheetViews>
  <sheetFormatPr defaultColWidth="9.00390625" defaultRowHeight="12.75"/>
  <cols>
    <col min="1" max="1" width="4.375" style="2" customWidth="1"/>
    <col min="2" max="2" width="6.75390625" style="2" customWidth="1"/>
    <col min="3" max="3" width="26.875" style="2" customWidth="1"/>
    <col min="4" max="4" width="25.75390625" style="2" customWidth="1"/>
    <col min="5" max="5" width="26.25390625" style="2" customWidth="1"/>
    <col min="6" max="9" width="9.125" style="2" customWidth="1"/>
    <col min="10" max="10" width="7.875" style="2" customWidth="1"/>
    <col min="11" max="11" width="19.25390625" style="2" customWidth="1"/>
    <col min="12" max="12" width="14.625" style="2" customWidth="1"/>
    <col min="13" max="13" width="14.125" style="2" customWidth="1"/>
    <col min="14" max="14" width="14.375" style="2" customWidth="1"/>
    <col min="15" max="15" width="14.625" style="2" customWidth="1"/>
    <col min="16" max="16" width="13.125" style="2" customWidth="1"/>
    <col min="17" max="17" width="17.25390625" style="2" customWidth="1"/>
    <col min="18" max="16384" width="9.125" style="2" customWidth="1"/>
  </cols>
  <sheetData>
    <row r="2" spans="5:6" ht="24.75" customHeight="1">
      <c r="E2" s="389" t="s">
        <v>261</v>
      </c>
      <c r="F2" s="67"/>
    </row>
    <row r="3" spans="5:6" ht="31.5" customHeight="1">
      <c r="E3" s="389"/>
      <c r="F3" s="67"/>
    </row>
    <row r="5" spans="2:5" ht="15.75" customHeight="1">
      <c r="B5" s="445" t="s">
        <v>262</v>
      </c>
      <c r="C5" s="445"/>
      <c r="D5" s="445"/>
      <c r="E5" s="445"/>
    </row>
    <row r="6" spans="2:5" ht="12.75">
      <c r="B6" s="445"/>
      <c r="C6" s="445"/>
      <c r="D6" s="445"/>
      <c r="E6" s="445"/>
    </row>
    <row r="8" spans="2:5" ht="12.75" customHeight="1">
      <c r="B8" s="446" t="s">
        <v>517</v>
      </c>
      <c r="C8" s="446" t="s">
        <v>553</v>
      </c>
      <c r="D8" s="449" t="s">
        <v>12</v>
      </c>
      <c r="E8" s="449" t="s">
        <v>552</v>
      </c>
    </row>
    <row r="9" spans="2:5" s="7" customFormat="1" ht="12.75">
      <c r="B9" s="447"/>
      <c r="C9" s="447"/>
      <c r="D9" s="450"/>
      <c r="E9" s="450"/>
    </row>
    <row r="10" spans="2:5" ht="12.75" customHeight="1">
      <c r="B10" s="448"/>
      <c r="C10" s="448"/>
      <c r="D10" s="451"/>
      <c r="E10" s="451"/>
    </row>
    <row r="11" spans="2:5" ht="12.75">
      <c r="B11" s="33"/>
      <c r="C11" s="33"/>
      <c r="D11" s="33"/>
      <c r="E11" s="33"/>
    </row>
    <row r="12" spans="2:5" s="52" customFormat="1" ht="25.5">
      <c r="B12" s="3">
        <v>400</v>
      </c>
      <c r="C12" s="28" t="s">
        <v>117</v>
      </c>
      <c r="D12" s="112">
        <v>604885</v>
      </c>
      <c r="E12" s="237">
        <v>604885</v>
      </c>
    </row>
    <row r="13" spans="2:5" s="52" customFormat="1" ht="12.75">
      <c r="B13" s="3"/>
      <c r="C13" s="111" t="s">
        <v>11</v>
      </c>
      <c r="D13" s="34">
        <v>30000</v>
      </c>
      <c r="E13" s="34"/>
    </row>
    <row r="14" spans="2:5" s="52" customFormat="1" ht="12.75">
      <c r="B14" s="3">
        <v>600</v>
      </c>
      <c r="C14" s="118" t="s">
        <v>494</v>
      </c>
      <c r="D14" s="112">
        <v>174200</v>
      </c>
      <c r="E14" s="112">
        <v>174200</v>
      </c>
    </row>
    <row r="15" spans="2:5" s="52" customFormat="1" ht="12.75">
      <c r="B15" s="3"/>
      <c r="C15" s="111" t="s">
        <v>11</v>
      </c>
      <c r="D15" s="34">
        <v>174200</v>
      </c>
      <c r="E15" s="34"/>
    </row>
    <row r="16" spans="2:5" s="52" customFormat="1" ht="12.75">
      <c r="B16" s="3">
        <v>700</v>
      </c>
      <c r="C16" s="28" t="s">
        <v>66</v>
      </c>
      <c r="D16" s="112">
        <v>283020</v>
      </c>
      <c r="E16" s="237">
        <v>283020</v>
      </c>
    </row>
    <row r="17" spans="2:5" s="52" customFormat="1" ht="12.75">
      <c r="B17" s="3"/>
      <c r="C17" s="111" t="s">
        <v>11</v>
      </c>
      <c r="D17" s="34">
        <v>0</v>
      </c>
      <c r="E17" s="34"/>
    </row>
    <row r="18" spans="2:5" s="52" customFormat="1" ht="25.5">
      <c r="B18" s="3">
        <v>900</v>
      </c>
      <c r="C18" s="28" t="s">
        <v>554</v>
      </c>
      <c r="D18" s="112">
        <v>1124936</v>
      </c>
      <c r="E18" s="112">
        <v>1124936</v>
      </c>
    </row>
    <row r="19" spans="2:5" s="52" customFormat="1" ht="12.75">
      <c r="B19" s="3"/>
      <c r="C19" s="111" t="s">
        <v>11</v>
      </c>
      <c r="D19" s="34">
        <v>132000</v>
      </c>
      <c r="E19" s="63"/>
    </row>
    <row r="20" spans="2:5" s="98" customFormat="1" ht="15.75">
      <c r="B20" s="99"/>
      <c r="C20" s="100"/>
      <c r="D20" s="77">
        <f>D12+D16+D18+D14</f>
        <v>2187041</v>
      </c>
      <c r="E20" s="77">
        <f>E12+E16+E18+E14</f>
        <v>2187041</v>
      </c>
    </row>
    <row r="21" spans="4:5" ht="12.75">
      <c r="D21" s="35"/>
      <c r="E21" s="35"/>
    </row>
    <row r="22" spans="4:5" ht="12.75">
      <c r="D22" s="35"/>
      <c r="E22" s="35"/>
    </row>
    <row r="23" spans="4:5" ht="12.75">
      <c r="D23" s="35"/>
      <c r="E23" s="35"/>
    </row>
    <row r="25" ht="12.75">
      <c r="D25" s="73"/>
    </row>
    <row r="26" ht="12.75">
      <c r="D26" s="35"/>
    </row>
    <row r="27" ht="12.75">
      <c r="D27" s="35"/>
    </row>
  </sheetData>
  <mergeCells count="6">
    <mergeCell ref="E2:E3"/>
    <mergeCell ref="B5:E6"/>
    <mergeCell ref="B8:B10"/>
    <mergeCell ref="C8:C10"/>
    <mergeCell ref="D8:D10"/>
    <mergeCell ref="E8:E10"/>
  </mergeCells>
  <printOptions horizontalCentered="1"/>
  <pageMargins left="0.1968503937007874" right="0.1968503937007874" top="1.22" bottom="0.984251968503937" header="1.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6">
    <tabColor indexed="57"/>
  </sheetPr>
  <dimension ref="B1:G55"/>
  <sheetViews>
    <sheetView zoomScale="150" zoomScaleNormal="150" workbookViewId="0" topLeftCell="A30">
      <selection activeCell="F41" sqref="F41"/>
    </sheetView>
  </sheetViews>
  <sheetFormatPr defaultColWidth="9.00390625" defaultRowHeight="12.75"/>
  <cols>
    <col min="1" max="1" width="2.25390625" style="239" customWidth="1"/>
    <col min="2" max="2" width="5.25390625" style="239" customWidth="1"/>
    <col min="3" max="3" width="7.25390625" style="239" customWidth="1"/>
    <col min="4" max="4" width="4.875" style="239" customWidth="1"/>
    <col min="5" max="5" width="27.625" style="239" customWidth="1"/>
    <col min="6" max="6" width="17.125" style="239" customWidth="1"/>
    <col min="7" max="7" width="42.375" style="337" customWidth="1"/>
    <col min="8" max="16384" width="9.125" style="239" customWidth="1"/>
  </cols>
  <sheetData>
    <row r="1" spans="2:7" ht="24.75" customHeight="1">
      <c r="B1" s="249" t="s">
        <v>225</v>
      </c>
      <c r="C1" s="241"/>
      <c r="D1" s="250"/>
      <c r="F1" s="246"/>
      <c r="G1" s="324" t="s">
        <v>224</v>
      </c>
    </row>
    <row r="2" spans="2:7" ht="6" customHeight="1" thickBot="1">
      <c r="B2" s="249"/>
      <c r="C2" s="241"/>
      <c r="D2" s="250"/>
      <c r="F2" s="246"/>
      <c r="G2" s="325"/>
    </row>
    <row r="3" spans="2:7" s="167" customFormat="1" ht="15.75" customHeight="1">
      <c r="B3" s="369" t="s">
        <v>97</v>
      </c>
      <c r="C3" s="371" t="s">
        <v>137</v>
      </c>
      <c r="D3" s="371" t="s">
        <v>99</v>
      </c>
      <c r="E3" s="371" t="s">
        <v>100</v>
      </c>
      <c r="F3" s="352" t="s">
        <v>45</v>
      </c>
      <c r="G3" s="454"/>
    </row>
    <row r="4" spans="2:7" s="254" customFormat="1" ht="57" customHeight="1" thickBot="1">
      <c r="B4" s="370"/>
      <c r="C4" s="372"/>
      <c r="D4" s="372"/>
      <c r="E4" s="372"/>
      <c r="F4" s="368"/>
      <c r="G4" s="455"/>
    </row>
    <row r="5" spans="2:7" ht="12.75">
      <c r="B5" s="255"/>
      <c r="C5" s="256"/>
      <c r="D5" s="256"/>
      <c r="E5" s="256"/>
      <c r="F5" s="256"/>
      <c r="G5" s="326"/>
    </row>
    <row r="6" spans="2:7" ht="51" customHeight="1" hidden="1" thickBot="1">
      <c r="B6" s="255"/>
      <c r="C6" s="256"/>
      <c r="D6" s="256"/>
      <c r="E6" s="256"/>
      <c r="F6" s="259" t="s">
        <v>367</v>
      </c>
      <c r="G6" s="326"/>
    </row>
    <row r="7" spans="2:7" ht="12.75">
      <c r="B7" s="260" t="s">
        <v>489</v>
      </c>
      <c r="C7" s="261"/>
      <c r="D7" s="261"/>
      <c r="E7" s="262" t="s">
        <v>490</v>
      </c>
      <c r="F7" s="263">
        <f>F8</f>
        <v>229500</v>
      </c>
      <c r="G7" s="327"/>
    </row>
    <row r="8" spans="2:7" s="167" customFormat="1" ht="25.5">
      <c r="B8" s="266"/>
      <c r="C8" s="151" t="s">
        <v>492</v>
      </c>
      <c r="D8" s="43"/>
      <c r="E8" s="47" t="s">
        <v>426</v>
      </c>
      <c r="F8" s="267">
        <f>SUM(F9:F9)</f>
        <v>229500</v>
      </c>
      <c r="G8" s="328"/>
    </row>
    <row r="9" spans="2:7" s="167" customFormat="1" ht="80.25" customHeight="1">
      <c r="B9" s="275"/>
      <c r="C9" s="270"/>
      <c r="D9" s="44">
        <v>6050</v>
      </c>
      <c r="E9" s="45" t="s">
        <v>455</v>
      </c>
      <c r="F9" s="276">
        <f>30000+10000+70000+31500+9000+24000+55000</f>
        <v>229500</v>
      </c>
      <c r="G9" s="328" t="s">
        <v>226</v>
      </c>
    </row>
    <row r="10" spans="2:7" s="167" customFormat="1" ht="12.75">
      <c r="B10" s="283">
        <v>600</v>
      </c>
      <c r="C10" s="284"/>
      <c r="D10" s="284"/>
      <c r="E10" s="285" t="s">
        <v>494</v>
      </c>
      <c r="F10" s="280">
        <f>F14+F11</f>
        <v>280000</v>
      </c>
      <c r="G10" s="329"/>
    </row>
    <row r="11" spans="2:7" s="218" customFormat="1" ht="12.75" hidden="1">
      <c r="B11" s="287"/>
      <c r="C11" s="43">
        <v>60014</v>
      </c>
      <c r="D11" s="43"/>
      <c r="E11" s="47" t="s">
        <v>60</v>
      </c>
      <c r="F11" s="288">
        <f>F13</f>
        <v>0</v>
      </c>
      <c r="G11" s="330"/>
    </row>
    <row r="12" spans="2:7" s="218" customFormat="1" ht="80.25" customHeight="1" hidden="1">
      <c r="B12" s="287"/>
      <c r="C12" s="43"/>
      <c r="D12" s="44">
        <v>6300</v>
      </c>
      <c r="E12" s="45" t="s">
        <v>257</v>
      </c>
      <c r="F12" s="288"/>
      <c r="G12" s="330"/>
    </row>
    <row r="13" spans="2:7" s="218" customFormat="1" ht="25.5" hidden="1">
      <c r="B13" s="287"/>
      <c r="C13" s="44"/>
      <c r="D13" s="44">
        <v>6050</v>
      </c>
      <c r="E13" s="45" t="s">
        <v>455</v>
      </c>
      <c r="F13" s="291"/>
      <c r="G13" s="330" t="s">
        <v>500</v>
      </c>
    </row>
    <row r="14" spans="2:7" s="167" customFormat="1" ht="19.5" customHeight="1">
      <c r="B14" s="266"/>
      <c r="C14" s="43">
        <v>60016</v>
      </c>
      <c r="D14" s="43"/>
      <c r="E14" s="47" t="s">
        <v>495</v>
      </c>
      <c r="F14" s="267">
        <f>SUM(F15:F15)</f>
        <v>280000</v>
      </c>
      <c r="G14" s="452" t="s">
        <v>227</v>
      </c>
    </row>
    <row r="15" spans="2:7" s="167" customFormat="1" ht="48" customHeight="1">
      <c r="B15" s="275"/>
      <c r="C15" s="270"/>
      <c r="D15" s="44">
        <v>6050</v>
      </c>
      <c r="E15" s="45" t="s">
        <v>455</v>
      </c>
      <c r="F15" s="46">
        <f>240000+40000</f>
        <v>280000</v>
      </c>
      <c r="G15" s="453"/>
    </row>
    <row r="16" spans="2:7" s="167" customFormat="1" ht="12.75">
      <c r="B16" s="283">
        <v>700</v>
      </c>
      <c r="C16" s="284"/>
      <c r="D16" s="284"/>
      <c r="E16" s="285" t="s">
        <v>66</v>
      </c>
      <c r="F16" s="280">
        <f>F18</f>
        <v>450000</v>
      </c>
      <c r="G16" s="329"/>
    </row>
    <row r="17" spans="2:7" s="246" customFormat="1" ht="76.5" customHeight="1" hidden="1">
      <c r="B17" s="293"/>
      <c r="C17" s="294"/>
      <c r="D17" s="44">
        <v>6210</v>
      </c>
      <c r="E17" s="45" t="s">
        <v>469</v>
      </c>
      <c r="F17" s="46"/>
      <c r="G17" s="331"/>
    </row>
    <row r="18" spans="2:7" s="296" customFormat="1" ht="25.5">
      <c r="B18" s="287"/>
      <c r="C18" s="43">
        <v>70005</v>
      </c>
      <c r="D18" s="43"/>
      <c r="E18" s="47" t="s">
        <v>75</v>
      </c>
      <c r="F18" s="267">
        <f>SUM(F19:F20)</f>
        <v>450000</v>
      </c>
      <c r="G18" s="332"/>
    </row>
    <row r="19" spans="2:7" s="296" customFormat="1" ht="25.5">
      <c r="B19" s="287"/>
      <c r="C19" s="297"/>
      <c r="D19" s="44">
        <v>6050</v>
      </c>
      <c r="E19" s="45" t="s">
        <v>455</v>
      </c>
      <c r="F19" s="291">
        <v>180000</v>
      </c>
      <c r="G19" s="338" t="s">
        <v>61</v>
      </c>
    </row>
    <row r="20" spans="2:7" s="296" customFormat="1" ht="25.5">
      <c r="B20" s="287"/>
      <c r="C20" s="297"/>
      <c r="D20" s="44">
        <v>6060</v>
      </c>
      <c r="E20" s="45" t="s">
        <v>458</v>
      </c>
      <c r="F20" s="291">
        <f>40000+230000</f>
        <v>270000</v>
      </c>
      <c r="G20" s="338" t="s">
        <v>228</v>
      </c>
    </row>
    <row r="21" spans="2:7" s="167" customFormat="1" ht="12.75">
      <c r="B21" s="283">
        <v>750</v>
      </c>
      <c r="C21" s="284"/>
      <c r="D21" s="284"/>
      <c r="E21" s="285" t="s">
        <v>496</v>
      </c>
      <c r="F21" s="280">
        <f>F22</f>
        <v>82200</v>
      </c>
      <c r="G21" s="329"/>
    </row>
    <row r="22" spans="2:7" s="167" customFormat="1" ht="12.75">
      <c r="B22" s="266"/>
      <c r="C22" s="43">
        <v>75023</v>
      </c>
      <c r="D22" s="43"/>
      <c r="E22" s="47" t="s">
        <v>533</v>
      </c>
      <c r="F22" s="267">
        <f>SUM(F23:F23)</f>
        <v>82200</v>
      </c>
      <c r="G22" s="328"/>
    </row>
    <row r="23" spans="2:7" s="167" customFormat="1" ht="38.25" customHeight="1">
      <c r="B23" s="266"/>
      <c r="C23" s="44"/>
      <c r="D23" s="44">
        <v>6060</v>
      </c>
      <c r="E23" s="45" t="s">
        <v>458</v>
      </c>
      <c r="F23" s="46">
        <f>60200+22000</f>
        <v>82200</v>
      </c>
      <c r="G23" s="328" t="s">
        <v>229</v>
      </c>
    </row>
    <row r="24" spans="2:7" s="167" customFormat="1" ht="25.5">
      <c r="B24" s="283">
        <v>754</v>
      </c>
      <c r="C24" s="284"/>
      <c r="D24" s="284"/>
      <c r="E24" s="285" t="s">
        <v>413</v>
      </c>
      <c r="F24" s="280">
        <f>F25</f>
        <v>10000</v>
      </c>
      <c r="G24" s="329"/>
    </row>
    <row r="25" spans="2:7" s="167" customFormat="1" ht="12.75">
      <c r="B25" s="266"/>
      <c r="C25" s="43">
        <v>75412</v>
      </c>
      <c r="D25" s="43"/>
      <c r="E25" s="47" t="s">
        <v>74</v>
      </c>
      <c r="F25" s="267">
        <f>SUM(F26:F26)</f>
        <v>10000</v>
      </c>
      <c r="G25" s="328"/>
    </row>
    <row r="26" spans="2:7" s="167" customFormat="1" ht="63.75" customHeight="1">
      <c r="B26" s="266"/>
      <c r="C26" s="43"/>
      <c r="D26" s="44">
        <v>6230</v>
      </c>
      <c r="E26" s="45" t="s">
        <v>310</v>
      </c>
      <c r="F26" s="46">
        <v>10000</v>
      </c>
      <c r="G26" s="328" t="s">
        <v>363</v>
      </c>
    </row>
    <row r="27" spans="2:7" s="167" customFormat="1" ht="12.75">
      <c r="B27" s="283">
        <v>801</v>
      </c>
      <c r="C27" s="284"/>
      <c r="D27" s="284"/>
      <c r="E27" s="285" t="s">
        <v>76</v>
      </c>
      <c r="F27" s="280">
        <f>F29+F31</f>
        <v>65000</v>
      </c>
      <c r="G27" s="329"/>
    </row>
    <row r="28" spans="2:7" s="167" customFormat="1" ht="25.5" hidden="1">
      <c r="B28" s="266"/>
      <c r="C28" s="44"/>
      <c r="D28" s="44">
        <v>6050</v>
      </c>
      <c r="E28" s="45" t="s">
        <v>455</v>
      </c>
      <c r="F28" s="46"/>
      <c r="G28" s="328" t="s">
        <v>353</v>
      </c>
    </row>
    <row r="29" spans="2:7" s="167" customFormat="1" ht="12.75">
      <c r="B29" s="266"/>
      <c r="C29" s="43">
        <v>80104</v>
      </c>
      <c r="D29" s="43"/>
      <c r="E29" s="47" t="s">
        <v>114</v>
      </c>
      <c r="F29" s="267">
        <f>SUM(F30:F30)</f>
        <v>15000</v>
      </c>
      <c r="G29" s="328"/>
    </row>
    <row r="30" spans="2:7" s="167" customFormat="1" ht="30.75" customHeight="1">
      <c r="B30" s="266"/>
      <c r="C30" s="44"/>
      <c r="D30" s="44">
        <v>6050</v>
      </c>
      <c r="E30" s="45" t="s">
        <v>455</v>
      </c>
      <c r="F30" s="46">
        <v>15000</v>
      </c>
      <c r="G30" s="328" t="s">
        <v>187</v>
      </c>
    </row>
    <row r="31" spans="2:7" s="167" customFormat="1" ht="12.75">
      <c r="B31" s="266"/>
      <c r="C31" s="43">
        <v>80110</v>
      </c>
      <c r="D31" s="43"/>
      <c r="E31" s="47" t="s">
        <v>481</v>
      </c>
      <c r="F31" s="267">
        <f>SUM(F32:F32)</f>
        <v>50000</v>
      </c>
      <c r="G31" s="328"/>
    </row>
    <row r="32" spans="2:7" s="167" customFormat="1" ht="29.25" customHeight="1">
      <c r="B32" s="266"/>
      <c r="C32" s="43"/>
      <c r="D32" s="44">
        <v>6050</v>
      </c>
      <c r="E32" s="45" t="s">
        <v>455</v>
      </c>
      <c r="F32" s="46">
        <v>50000</v>
      </c>
      <c r="G32" s="328" t="s">
        <v>537</v>
      </c>
    </row>
    <row r="33" spans="2:7" s="167" customFormat="1" ht="75.75" customHeight="1" hidden="1">
      <c r="B33" s="266"/>
      <c r="C33" s="43"/>
      <c r="D33" s="44">
        <v>6300</v>
      </c>
      <c r="E33" s="45" t="s">
        <v>84</v>
      </c>
      <c r="F33" s="267"/>
      <c r="G33" s="328"/>
    </row>
    <row r="34" spans="2:7" s="167" customFormat="1" ht="25.5">
      <c r="B34" s="283">
        <v>900</v>
      </c>
      <c r="C34" s="284"/>
      <c r="D34" s="284"/>
      <c r="E34" s="285" t="s">
        <v>423</v>
      </c>
      <c r="F34" s="280">
        <f>F37+F39+F35</f>
        <v>363000</v>
      </c>
      <c r="G34" s="329"/>
    </row>
    <row r="35" spans="2:7" s="218" customFormat="1" ht="25.5">
      <c r="B35" s="287"/>
      <c r="C35" s="43">
        <v>90001</v>
      </c>
      <c r="D35" s="43"/>
      <c r="E35" s="47" t="s">
        <v>313</v>
      </c>
      <c r="F35" s="288">
        <f>F36</f>
        <v>205000</v>
      </c>
      <c r="G35" s="333"/>
    </row>
    <row r="36" spans="2:7" s="218" customFormat="1" ht="24.75" customHeight="1">
      <c r="B36" s="287"/>
      <c r="C36" s="297"/>
      <c r="D36" s="44">
        <v>6050</v>
      </c>
      <c r="E36" s="45" t="s">
        <v>455</v>
      </c>
      <c r="F36" s="291">
        <f>45000+160000</f>
        <v>205000</v>
      </c>
      <c r="G36" s="333" t="s">
        <v>230</v>
      </c>
    </row>
    <row r="37" spans="2:7" s="167" customFormat="1" ht="12.75">
      <c r="B37" s="266"/>
      <c r="C37" s="43">
        <v>90015</v>
      </c>
      <c r="D37" s="43"/>
      <c r="E37" s="47" t="s">
        <v>424</v>
      </c>
      <c r="F37" s="267">
        <f>SUM(F38:F38)</f>
        <v>148000</v>
      </c>
      <c r="G37" s="328"/>
    </row>
    <row r="38" spans="2:7" s="167" customFormat="1" ht="72.75" customHeight="1">
      <c r="B38" s="266"/>
      <c r="C38" s="44"/>
      <c r="D38" s="44">
        <v>6050</v>
      </c>
      <c r="E38" s="45" t="s">
        <v>455</v>
      </c>
      <c r="F38" s="46">
        <v>148000</v>
      </c>
      <c r="G38" s="328" t="s">
        <v>231</v>
      </c>
    </row>
    <row r="39" spans="2:7" s="167" customFormat="1" ht="12.75">
      <c r="B39" s="266"/>
      <c r="C39" s="43">
        <v>90095</v>
      </c>
      <c r="D39" s="43"/>
      <c r="E39" s="47" t="s">
        <v>324</v>
      </c>
      <c r="F39" s="267">
        <f>SUM(F40:F40)</f>
        <v>10000</v>
      </c>
      <c r="G39" s="328"/>
    </row>
    <row r="40" spans="2:7" s="167" customFormat="1" ht="25.5">
      <c r="B40" s="266"/>
      <c r="C40" s="44"/>
      <c r="D40" s="44">
        <v>6050</v>
      </c>
      <c r="E40" s="45" t="s">
        <v>455</v>
      </c>
      <c r="F40" s="46">
        <v>10000</v>
      </c>
      <c r="G40" s="328" t="s">
        <v>532</v>
      </c>
    </row>
    <row r="41" spans="2:7" s="167" customFormat="1" ht="13.5" thickBot="1">
      <c r="B41" s="308"/>
      <c r="C41" s="309"/>
      <c r="D41" s="309"/>
      <c r="E41" s="310" t="s">
        <v>136</v>
      </c>
      <c r="F41" s="311">
        <f>F7+F10+F16+F21+F24+F27+F34</f>
        <v>1479700</v>
      </c>
      <c r="G41" s="334"/>
    </row>
    <row r="42" spans="6:7" s="167" customFormat="1" ht="12.75">
      <c r="F42" s="272"/>
      <c r="G42" s="335"/>
    </row>
    <row r="43" spans="5:7" s="167" customFormat="1" ht="15.75">
      <c r="E43" s="156"/>
      <c r="F43" s="317"/>
      <c r="G43" s="335"/>
    </row>
    <row r="44" spans="4:7" s="167" customFormat="1" ht="12.75">
      <c r="D44" s="316"/>
      <c r="E44" s="272"/>
      <c r="G44" s="336"/>
    </row>
    <row r="45" s="167" customFormat="1" ht="12.75">
      <c r="G45" s="336"/>
    </row>
    <row r="46" spans="5:7" s="167" customFormat="1" ht="12.75">
      <c r="E46" s="272"/>
      <c r="F46" s="272"/>
      <c r="G46" s="336"/>
    </row>
    <row r="47" spans="6:7" s="167" customFormat="1" ht="12.75">
      <c r="F47" s="272"/>
      <c r="G47" s="336"/>
    </row>
    <row r="48" spans="6:7" s="167" customFormat="1" ht="12.75">
      <c r="F48" s="272"/>
      <c r="G48" s="336"/>
    </row>
    <row r="49" spans="6:7" s="167" customFormat="1" ht="12.75">
      <c r="F49" s="272"/>
      <c r="G49" s="336"/>
    </row>
    <row r="50" spans="6:7" s="167" customFormat="1" ht="12.75">
      <c r="F50" s="272"/>
      <c r="G50" s="336"/>
    </row>
    <row r="51" spans="6:7" s="167" customFormat="1" ht="12.75">
      <c r="F51" s="272"/>
      <c r="G51" s="336"/>
    </row>
    <row r="52" spans="6:7" s="167" customFormat="1" ht="12.75">
      <c r="F52" s="272"/>
      <c r="G52" s="336"/>
    </row>
    <row r="53" spans="6:7" s="167" customFormat="1" ht="12.75">
      <c r="F53" s="272"/>
      <c r="G53" s="336"/>
    </row>
    <row r="54" s="167" customFormat="1" ht="12.75">
      <c r="G54" s="336"/>
    </row>
    <row r="55" s="167" customFormat="1" ht="12.75">
      <c r="G55" s="336"/>
    </row>
  </sheetData>
  <mergeCells count="7">
    <mergeCell ref="G14:G15"/>
    <mergeCell ref="G3:G4"/>
    <mergeCell ref="B3:B4"/>
    <mergeCell ref="C3:C4"/>
    <mergeCell ref="D3:D4"/>
    <mergeCell ref="E3:E4"/>
    <mergeCell ref="F3:F4"/>
  </mergeCells>
  <printOptions horizontalCentered="1"/>
  <pageMargins left="0.11811023622047245" right="0.11811023622047245" top="0.3" bottom="0.4724409448818898" header="0.03937007874015748" footer="0.4724409448818898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Każmierz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Małgorzta Jaworska</cp:lastModifiedBy>
  <cp:lastPrinted>2006-11-14T07:55:47Z</cp:lastPrinted>
  <dcterms:created xsi:type="dcterms:W3CDTF">2000-09-27T09:53:00Z</dcterms:created>
  <dcterms:modified xsi:type="dcterms:W3CDTF">2006-11-20T11:39:57Z</dcterms:modified>
  <cp:category/>
  <cp:version/>
  <cp:contentType/>
  <cp:contentStatus/>
</cp:coreProperties>
</file>